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defaultThemeVersion="166925"/>
  <mc:AlternateContent xmlns:mc="http://schemas.openxmlformats.org/markup-compatibility/2006">
    <mc:Choice Requires="x15">
      <x15ac:absPath xmlns:x15ac="http://schemas.microsoft.com/office/spreadsheetml/2010/11/ac" url="https://crsorg.sharepoint.com/sites/TM-CRS-Samples-Guide/Shared Documents/General/"/>
    </mc:Choice>
  </mc:AlternateContent>
  <xr:revisionPtr revIDLastSave="489" documentId="13_ncr:1_{8443A151-17AC-4D37-AACA-47C8E5F52A7C}" xr6:coauthVersionLast="47" xr6:coauthVersionMax="47" xr10:uidLastSave="{03D6E2B1-94C4-41CD-9E6C-5C89DE3FEC3F}"/>
  <bookViews>
    <workbookView xWindow="28680" yWindow="-10320" windowWidth="16440" windowHeight="28320" tabRatio="875" firstSheet="1" activeTab="1" xr2:uid="{720F2E64-5CAE-44DB-8977-C1670015A01E}"/>
    <workbookView xWindow="-120" yWindow="-120" windowWidth="29040" windowHeight="15720" firstSheet="11" activeTab="11" xr2:uid="{E7336C85-6799-4520-877B-48C9CD708B81}"/>
  </bookViews>
  <sheets>
    <sheet name="Read before Use" sheetId="1" r:id="rId1"/>
    <sheet name="Equation (1)" sheetId="2" r:id="rId2"/>
    <sheet name="Equation (2)" sheetId="8" r:id="rId3"/>
    <sheet name="Equation (3)" sheetId="9" r:id="rId4"/>
    <sheet name="Equation (4)" sheetId="11" r:id="rId5"/>
    <sheet name="Equation (5)" sheetId="22" r:id="rId6"/>
    <sheet name="Equation (6)" sheetId="27" r:id="rId7"/>
    <sheet name="Equation (7)" sheetId="23" r:id="rId8"/>
    <sheet name="Equation (8)" sheetId="24" r:id="rId9"/>
    <sheet name="ICC_Example" sheetId="17" r:id="rId10"/>
    <sheet name="Stukel (2018b) - Participant" sheetId="15" r:id="rId11"/>
    <sheet name="Stukel (2018a) - Population" sheetId="28" r:id="rId12"/>
  </sheets>
  <definedNames>
    <definedName name="_xlnm._FilterDatabase" localSheetId="9" hidden="1">ICC_Example!$A$1:$L$475</definedName>
    <definedName name="_xlnm.Print_Area" localSheetId="0">'Read before Use'!$A$1:$O$15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5" l="1"/>
  <c r="E31" i="15"/>
  <c r="J4" i="27" l="1"/>
  <c r="J10" i="27" s="1"/>
  <c r="J11" i="27" s="1"/>
  <c r="I4" i="27"/>
  <c r="H4" i="27"/>
  <c r="G4" i="27"/>
  <c r="F4" i="27"/>
  <c r="E4" i="27"/>
  <c r="I2" i="17" a="1"/>
  <c r="I2" i="17" s="1"/>
  <c r="E10" i="27"/>
  <c r="J6" i="22"/>
  <c r="Q6" i="22" s="1"/>
  <c r="Q7" i="22"/>
  <c r="Q8" i="22"/>
  <c r="J4" i="8"/>
  <c r="J11" i="8" s="1"/>
  <c r="J12" i="8" s="1"/>
  <c r="I4" i="8"/>
  <c r="H9" i="9"/>
  <c r="I9" i="9"/>
  <c r="D7" i="28"/>
  <c r="D15" i="28"/>
  <c r="D10" i="28"/>
  <c r="Q11" i="22" l="1"/>
  <c r="Q14" i="22" s="1"/>
  <c r="Q17" i="22" s="1"/>
  <c r="Q20" i="22" s="1"/>
  <c r="Q23" i="22" s="1"/>
  <c r="Q26" i="22" s="1"/>
  <c r="Q29" i="22" s="1"/>
  <c r="Q32" i="22" s="1"/>
  <c r="Q35" i="22" s="1"/>
  <c r="E11" i="24"/>
  <c r="E10" i="24" s="1"/>
  <c r="F11" i="24"/>
  <c r="F10" i="24" s="1"/>
  <c r="G11" i="24"/>
  <c r="G10" i="24" s="1"/>
  <c r="H11" i="24"/>
  <c r="H10" i="24" s="1"/>
  <c r="I11" i="24"/>
  <c r="I10" i="24" s="1"/>
  <c r="D11" i="24"/>
  <c r="D10" i="24" s="1"/>
  <c r="E8" i="23"/>
  <c r="F8" i="23"/>
  <c r="G8" i="23"/>
  <c r="D8" i="23"/>
  <c r="F10" i="27"/>
  <c r="F11" i="27" s="1"/>
  <c r="G10" i="27"/>
  <c r="G11" i="27" s="1"/>
  <c r="H10" i="27"/>
  <c r="H11" i="27" s="1"/>
  <c r="I10" i="27"/>
  <c r="I11" i="27" s="1"/>
  <c r="E11" i="27"/>
  <c r="E12" i="11"/>
  <c r="E11" i="11" s="1"/>
  <c r="F12" i="11"/>
  <c r="F11" i="11" s="1"/>
  <c r="G12" i="11"/>
  <c r="G11" i="11" s="1"/>
  <c r="H12" i="11"/>
  <c r="I12" i="11"/>
  <c r="I11" i="11" s="1"/>
  <c r="D12" i="11"/>
  <c r="D11" i="11" s="1"/>
  <c r="E9" i="9"/>
  <c r="F9" i="9"/>
  <c r="G9" i="9"/>
  <c r="D9" i="9"/>
  <c r="H11" i="11"/>
  <c r="Q38" i="22" l="1"/>
  <c r="J10" i="22" s="1"/>
  <c r="I11" i="8"/>
  <c r="F4" i="8"/>
  <c r="F11" i="8" s="1"/>
  <c r="G4" i="8"/>
  <c r="G11" i="8" s="1"/>
  <c r="H4" i="8"/>
  <c r="H11" i="8" s="1"/>
  <c r="E4" i="8"/>
  <c r="E11" i="8" l="1"/>
  <c r="E12" i="8" s="1"/>
  <c r="J11" i="22"/>
  <c r="E6" i="22"/>
  <c r="F6" i="22"/>
  <c r="G6" i="22"/>
  <c r="H6" i="22"/>
  <c r="I6" i="22"/>
  <c r="P6" i="22" l="1"/>
  <c r="P8" i="22"/>
  <c r="O8" i="22"/>
  <c r="N8" i="22"/>
  <c r="M8" i="22"/>
  <c r="L8" i="22"/>
  <c r="P7" i="22"/>
  <c r="O7" i="22"/>
  <c r="N7" i="22"/>
  <c r="M7" i="22"/>
  <c r="L7" i="22"/>
  <c r="O6" i="22"/>
  <c r="N6" i="22"/>
  <c r="M6" i="22"/>
  <c r="L6" i="22"/>
  <c r="L11" i="22" l="1"/>
  <c r="L14" i="22" s="1"/>
  <c r="L17" i="22" s="1"/>
  <c r="L20" i="22" s="1"/>
  <c r="L23" i="22" s="1"/>
  <c r="L26" i="22" s="1"/>
  <c r="L29" i="22" s="1"/>
  <c r="L32" i="22" s="1"/>
  <c r="L35" i="22" s="1"/>
  <c r="L38" i="22" s="1"/>
  <c r="E10" i="22" s="1"/>
  <c r="O11" i="22"/>
  <c r="O14" i="22" s="1"/>
  <c r="O17" i="22" s="1"/>
  <c r="O20" i="22" s="1"/>
  <c r="O23" i="22" s="1"/>
  <c r="O26" i="22" s="1"/>
  <c r="O29" i="22" s="1"/>
  <c r="O32" i="22" s="1"/>
  <c r="O35" i="22" s="1"/>
  <c r="O38" i="22" s="1"/>
  <c r="H10" i="22" s="1"/>
  <c r="P11" i="22"/>
  <c r="P14" i="22" s="1"/>
  <c r="P17" i="22" s="1"/>
  <c r="P20" i="22" s="1"/>
  <c r="P23" i="22" s="1"/>
  <c r="P26" i="22" s="1"/>
  <c r="P29" i="22" s="1"/>
  <c r="P32" i="22" s="1"/>
  <c r="P35" i="22" s="1"/>
  <c r="P38" i="22" s="1"/>
  <c r="I10" i="22" s="1"/>
  <c r="M11" i="22"/>
  <c r="M14" i="22" s="1"/>
  <c r="M17" i="22" s="1"/>
  <c r="M20" i="22" s="1"/>
  <c r="M23" i="22" s="1"/>
  <c r="M26" i="22" s="1"/>
  <c r="M29" i="22" s="1"/>
  <c r="M32" i="22" s="1"/>
  <c r="M35" i="22" s="1"/>
  <c r="M38" i="22" s="1"/>
  <c r="F10" i="22" s="1"/>
  <c r="N11" i="22"/>
  <c r="N14" i="22" s="1"/>
  <c r="N17" i="22" s="1"/>
  <c r="N20" i="22" s="1"/>
  <c r="N23" i="22" s="1"/>
  <c r="N26" i="22" s="1"/>
  <c r="N29" i="22" s="1"/>
  <c r="N32" i="22" s="1"/>
  <c r="N35" i="22" s="1"/>
  <c r="N38" i="22" s="1"/>
  <c r="G10" i="22" s="1"/>
  <c r="E2" i="17" l="1"/>
  <c r="D2" i="17"/>
  <c r="I3" i="17" l="1" a="1"/>
  <c r="I3" i="17" s="1"/>
  <c r="I7" i="17" a="1"/>
  <c r="I7" i="17" s="1"/>
  <c r="I4" i="17" a="1"/>
  <c r="I4" i="17" s="1"/>
  <c r="I5" i="17" a="1"/>
  <c r="I5" i="17" s="1"/>
  <c r="I6" i="17" a="1"/>
  <c r="I6" i="17" s="1"/>
  <c r="I8" i="17" a="1"/>
  <c r="I8" i="17" s="1"/>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F2" i="17"/>
  <c r="G2" i="17" s="1"/>
  <c r="E3" i="17"/>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I337" i="17" l="1" a="1"/>
  <c r="I337" i="17" s="1"/>
  <c r="I343" i="17" a="1"/>
  <c r="I343" i="17" s="1"/>
  <c r="I348" i="17" a="1"/>
  <c r="I348" i="17" s="1"/>
  <c r="I354" i="17" a="1"/>
  <c r="I354" i="17" s="1"/>
  <c r="I345" i="17" a="1"/>
  <c r="I345" i="17" s="1"/>
  <c r="I339" i="17" a="1"/>
  <c r="I339" i="17" s="1"/>
  <c r="I350" i="17" a="1"/>
  <c r="I350" i="17" s="1"/>
  <c r="I418" i="17" a="1"/>
  <c r="I418" i="17" s="1"/>
  <c r="I419" i="17" a="1"/>
  <c r="I419" i="17" s="1"/>
  <c r="I423" i="17" a="1"/>
  <c r="I423" i="17" s="1"/>
  <c r="I475" i="17" a="1"/>
  <c r="I475" i="17" s="1"/>
  <c r="I420" i="17" a="1"/>
  <c r="I420" i="17" s="1"/>
  <c r="I424" i="17" a="1"/>
  <c r="I424" i="17" s="1"/>
  <c r="I417" i="17" a="1"/>
  <c r="I417" i="17" s="1"/>
  <c r="I421" i="17" a="1"/>
  <c r="I421" i="17" s="1"/>
  <c r="I422" i="17" a="1"/>
  <c r="I422" i="17" s="1"/>
  <c r="I412" i="17" a="1"/>
  <c r="I412" i="17" s="1"/>
  <c r="I413" i="17" a="1"/>
  <c r="I413" i="17" s="1"/>
  <c r="I414" i="17" a="1"/>
  <c r="I414" i="17" s="1"/>
  <c r="I415" i="17" a="1"/>
  <c r="I415" i="17" s="1"/>
  <c r="I416" i="17" a="1"/>
  <c r="I416" i="17" s="1"/>
  <c r="I410" i="17" a="1"/>
  <c r="I410" i="17" s="1"/>
  <c r="I411" i="17" a="1"/>
  <c r="I411" i="17" s="1"/>
  <c r="I409" i="17" a="1"/>
  <c r="I409" i="17" s="1"/>
  <c r="I320" i="17" a="1"/>
  <c r="I320" i="17" s="1"/>
  <c r="I317" i="17" a="1"/>
  <c r="I317" i="17" s="1"/>
  <c r="I321" i="17" a="1"/>
  <c r="I321" i="17" s="1"/>
  <c r="I323" i="17" a="1"/>
  <c r="I323" i="17" s="1"/>
  <c r="I325" i="17" a="1"/>
  <c r="I325" i="17" s="1"/>
  <c r="I318" i="17" a="1"/>
  <c r="I318" i="17" s="1"/>
  <c r="I327" i="17" a="1"/>
  <c r="I327" i="17" s="1"/>
  <c r="I319" i="17" a="1"/>
  <c r="I319" i="17" s="1"/>
  <c r="I279" i="17" a="1"/>
  <c r="I279" i="17" s="1"/>
  <c r="I260" i="17" a="1"/>
  <c r="I260" i="17" s="1"/>
  <c r="I274" i="17" a="1"/>
  <c r="I274" i="17" s="1"/>
  <c r="I220" i="17" a="1"/>
  <c r="I220" i="17" s="1"/>
  <c r="I261" i="17" a="1"/>
  <c r="I261" i="17" s="1"/>
  <c r="I275" i="17" a="1"/>
  <c r="I275" i="17" s="1"/>
  <c r="I276" i="17" a="1"/>
  <c r="I276" i="17" s="1"/>
  <c r="I277" i="17" a="1"/>
  <c r="I277" i="17" s="1"/>
  <c r="I122" i="17" a="1"/>
  <c r="I122" i="17" s="1"/>
  <c r="I116" i="17" a="1"/>
  <c r="I116" i="17" s="1"/>
  <c r="I117" i="17" a="1"/>
  <c r="I117" i="17" s="1"/>
  <c r="I120" i="17" a="1"/>
  <c r="I120" i="17" s="1"/>
  <c r="I118" i="17" a="1"/>
  <c r="I118" i="17" s="1"/>
  <c r="I121" i="17" a="1"/>
  <c r="I121" i="17" s="1"/>
  <c r="I119" i="17" a="1"/>
  <c r="I119" i="17" s="1"/>
  <c r="I123" i="17" a="1"/>
  <c r="I123" i="17" s="1"/>
  <c r="I33" i="17" a="1"/>
  <c r="I33" i="17" s="1"/>
  <c r="I34" i="17" a="1"/>
  <c r="I34" i="17" s="1"/>
  <c r="I35" i="17" a="1"/>
  <c r="I35" i="17" s="1"/>
  <c r="I36" i="17" a="1"/>
  <c r="I36" i="17" s="1"/>
  <c r="I37" i="17" a="1"/>
  <c r="I37" i="17" s="1"/>
  <c r="I40" i="17" a="1"/>
  <c r="I40" i="17" s="1"/>
  <c r="I38" i="17" a="1"/>
  <c r="I38" i="17" s="1"/>
  <c r="I39" i="17" a="1"/>
  <c r="I39" i="17" s="1"/>
  <c r="I58" i="17" a="1"/>
  <c r="I58" i="17" s="1"/>
  <c r="I60" i="17" a="1"/>
  <c r="I60" i="17" s="1"/>
  <c r="I53" i="17" a="1"/>
  <c r="I53" i="17" s="1"/>
  <c r="I54" i="17" a="1"/>
  <c r="I54" i="17" s="1"/>
  <c r="I55" i="17" a="1"/>
  <c r="I55" i="17" s="1"/>
  <c r="I56" i="17" a="1"/>
  <c r="I56" i="17" s="1"/>
  <c r="I57" i="17" a="1"/>
  <c r="I57" i="17" s="1"/>
  <c r="I59" i="17" a="1"/>
  <c r="I59" i="17" s="1"/>
  <c r="I330" i="17" a="1"/>
  <c r="I330" i="17" s="1"/>
  <c r="I341" i="17" a="1"/>
  <c r="I341" i="17" s="1"/>
  <c r="I322" i="17" a="1"/>
  <c r="I322" i="17" s="1"/>
  <c r="I333" i="17" a="1"/>
  <c r="I333" i="17" s="1"/>
  <c r="I324" i="17" a="1"/>
  <c r="I324" i="17" s="1"/>
  <c r="I338" i="17" a="1"/>
  <c r="I338" i="17" s="1"/>
  <c r="I328" i="17" a="1"/>
  <c r="I328" i="17" s="1"/>
  <c r="I326" i="17" a="1"/>
  <c r="I326" i="17" s="1"/>
  <c r="I176" i="17" a="1"/>
  <c r="I176" i="17" s="1"/>
  <c r="I171" i="17" a="1"/>
  <c r="I171" i="17" s="1"/>
  <c r="I173" i="17" a="1"/>
  <c r="I173" i="17" s="1"/>
  <c r="I110" i="17" a="1"/>
  <c r="I110" i="17" s="1"/>
  <c r="I169" i="17" a="1"/>
  <c r="I169" i="17" s="1"/>
  <c r="I170" i="17" a="1"/>
  <c r="I170" i="17" s="1"/>
  <c r="I174" i="17" a="1"/>
  <c r="I174" i="17" s="1"/>
  <c r="I172" i="17" a="1"/>
  <c r="I172" i="17" s="1"/>
  <c r="I113" i="17" a="1"/>
  <c r="I113" i="17" s="1"/>
  <c r="I175" i="17" a="1"/>
  <c r="I175" i="17" s="1"/>
  <c r="I305" i="17" a="1"/>
  <c r="I305" i="17" s="1"/>
  <c r="I301" i="17" a="1"/>
  <c r="I301" i="17" s="1"/>
  <c r="I302" i="17" a="1"/>
  <c r="I302" i="17" s="1"/>
  <c r="I307" i="17" a="1"/>
  <c r="I307" i="17" s="1"/>
  <c r="I303" i="17" a="1"/>
  <c r="I303" i="17" s="1"/>
  <c r="I304" i="17" a="1"/>
  <c r="I304" i="17" s="1"/>
  <c r="I308" i="17" a="1"/>
  <c r="I308" i="17" s="1"/>
  <c r="I306" i="17" a="1"/>
  <c r="I306" i="17" s="1"/>
  <c r="I289" i="17" a="1"/>
  <c r="I289" i="17" s="1"/>
  <c r="I286" i="17" a="1"/>
  <c r="I286" i="17" s="1"/>
  <c r="I290" i="17" a="1"/>
  <c r="I290" i="17" s="1"/>
  <c r="I291" i="17" a="1"/>
  <c r="I291" i="17" s="1"/>
  <c r="I292" i="17" a="1"/>
  <c r="I292" i="17" s="1"/>
  <c r="I285" i="17" a="1"/>
  <c r="I285" i="17" s="1"/>
  <c r="I287" i="17" a="1"/>
  <c r="I287" i="17" s="1"/>
  <c r="I288" i="17" a="1"/>
  <c r="I288" i="17" s="1"/>
  <c r="I104" i="17" a="1"/>
  <c r="I104" i="17" s="1"/>
  <c r="I105" i="17" a="1"/>
  <c r="I105" i="17" s="1"/>
  <c r="I106" i="17" a="1"/>
  <c r="I106" i="17" s="1"/>
  <c r="I107" i="17" a="1"/>
  <c r="I107" i="17" s="1"/>
  <c r="I100" i="17" a="1"/>
  <c r="I100" i="17" s="1"/>
  <c r="I101" i="17" a="1"/>
  <c r="I101" i="17" s="1"/>
  <c r="I102" i="17" a="1"/>
  <c r="I102" i="17" s="1"/>
  <c r="I103" i="17" a="1"/>
  <c r="I103" i="17" s="1"/>
  <c r="I11" i="17" a="1"/>
  <c r="I11" i="17" s="1"/>
  <c r="I12" i="17" a="1"/>
  <c r="I12" i="17" s="1"/>
  <c r="I13" i="17" a="1"/>
  <c r="I13" i="17" s="1"/>
  <c r="I14" i="17" a="1"/>
  <c r="I14" i="17" s="1"/>
  <c r="I15" i="17" a="1"/>
  <c r="I15" i="17" s="1"/>
  <c r="I16" i="17" a="1"/>
  <c r="I16" i="17" s="1"/>
  <c r="I9" i="17" a="1"/>
  <c r="I9" i="17" s="1"/>
  <c r="I10" i="17" a="1"/>
  <c r="I10" i="17" s="1"/>
  <c r="I124" i="17" a="1"/>
  <c r="I124" i="17" s="1"/>
  <c r="I125" i="17" a="1"/>
  <c r="I125" i="17" s="1"/>
  <c r="I126" i="17" a="1"/>
  <c r="I126" i="17" s="1"/>
  <c r="I127" i="17" a="1"/>
  <c r="I127" i="17" s="1"/>
  <c r="I128" i="17" a="1"/>
  <c r="I128" i="17" s="1"/>
  <c r="I129" i="17" a="1"/>
  <c r="I129" i="17" s="1"/>
  <c r="I131" i="17" a="1"/>
  <c r="I131" i="17" s="1"/>
  <c r="I130" i="17" a="1"/>
  <c r="I130" i="17" s="1"/>
  <c r="I217" i="17" a="1"/>
  <c r="I217" i="17" s="1"/>
  <c r="I218" i="17" a="1"/>
  <c r="I218" i="17" s="1"/>
  <c r="I243" i="17" a="1"/>
  <c r="I243" i="17" s="1"/>
  <c r="I244" i="17" a="1"/>
  <c r="I244" i="17" s="1"/>
  <c r="I219" i="17" a="1"/>
  <c r="I219" i="17" s="1"/>
  <c r="I240" i="17" a="1"/>
  <c r="I240" i="17" s="1"/>
  <c r="I245" i="17" a="1"/>
  <c r="I245" i="17" s="1"/>
  <c r="I356" i="17" a="1"/>
  <c r="I356" i="17" s="1"/>
  <c r="I246" i="17" a="1"/>
  <c r="I246" i="17" s="1"/>
  <c r="I21" i="17" a="1"/>
  <c r="I21" i="17" s="1"/>
  <c r="I22" i="17" a="1"/>
  <c r="I22" i="17" s="1"/>
  <c r="I17" i="17" a="1"/>
  <c r="I17" i="17" s="1"/>
  <c r="I23" i="17" a="1"/>
  <c r="I23" i="17" s="1"/>
  <c r="I24" i="17" a="1"/>
  <c r="I24" i="17" s="1"/>
  <c r="I18" i="17" a="1"/>
  <c r="I18" i="17" s="1"/>
  <c r="I20" i="17" a="1"/>
  <c r="I20" i="17" s="1"/>
  <c r="I19" i="17" a="1"/>
  <c r="I19" i="17" s="1"/>
  <c r="I371" i="17" a="1"/>
  <c r="I371" i="17" s="1"/>
  <c r="I373" i="17" a="1"/>
  <c r="I373" i="17" s="1"/>
  <c r="I377" i="17" a="1"/>
  <c r="I377" i="17" s="1"/>
  <c r="I374" i="17" a="1"/>
  <c r="I374" i="17" s="1"/>
  <c r="I376" i="17" a="1"/>
  <c r="I376" i="17" s="1"/>
  <c r="I379" i="17" a="1"/>
  <c r="I379" i="17" s="1"/>
  <c r="I380" i="17" a="1"/>
  <c r="I380" i="17" s="1"/>
  <c r="I370" i="17" a="1"/>
  <c r="I370" i="17" s="1"/>
  <c r="I270" i="17" a="1"/>
  <c r="I270" i="17" s="1"/>
  <c r="I280" i="17" a="1"/>
  <c r="I280" i="17" s="1"/>
  <c r="I281" i="17" a="1"/>
  <c r="I281" i="17" s="1"/>
  <c r="I282" i="17" a="1"/>
  <c r="I282" i="17" s="1"/>
  <c r="I262" i="17" a="1"/>
  <c r="I262" i="17" s="1"/>
  <c r="I283" i="17" a="1"/>
  <c r="I283" i="17" s="1"/>
  <c r="I284" i="17" a="1"/>
  <c r="I284" i="17" s="1"/>
  <c r="I278" i="17" a="1"/>
  <c r="I278" i="17" s="1"/>
  <c r="I196" i="17" a="1"/>
  <c r="I196" i="17" s="1"/>
  <c r="I197" i="17" a="1"/>
  <c r="I197" i="17" s="1"/>
  <c r="I193" i="17" a="1"/>
  <c r="I193" i="17" s="1"/>
  <c r="I198" i="17" a="1"/>
  <c r="I198" i="17" s="1"/>
  <c r="I199" i="17" a="1"/>
  <c r="I199" i="17" s="1"/>
  <c r="I200" i="17" a="1"/>
  <c r="I200" i="17" s="1"/>
  <c r="I194" i="17" a="1"/>
  <c r="I194" i="17" s="1"/>
  <c r="I195" i="17" a="1"/>
  <c r="I195" i="17" s="1"/>
  <c r="I136" i="17" a="1"/>
  <c r="I136" i="17" s="1"/>
  <c r="I99" i="17" a="1"/>
  <c r="I99" i="17" s="1"/>
  <c r="I97" i="17" a="1"/>
  <c r="I97" i="17" s="1"/>
  <c r="I98" i="17" a="1"/>
  <c r="I98" i="17" s="1"/>
  <c r="I139" i="17" a="1"/>
  <c r="I139" i="17" s="1"/>
  <c r="I143" i="17" a="1"/>
  <c r="I143" i="17" s="1"/>
  <c r="I134" i="17" a="1"/>
  <c r="I134" i="17" s="1"/>
  <c r="I141" i="17" a="1"/>
  <c r="I141" i="17" s="1"/>
  <c r="I443" i="17" a="1"/>
  <c r="I443" i="17" s="1"/>
  <c r="I444" i="17" a="1"/>
  <c r="I444" i="17" s="1"/>
  <c r="I445" i="17" a="1"/>
  <c r="I445" i="17" s="1"/>
  <c r="I446" i="17" a="1"/>
  <c r="I446" i="17" s="1"/>
  <c r="I447" i="17" a="1"/>
  <c r="I447" i="17" s="1"/>
  <c r="I448" i="17" a="1"/>
  <c r="I448" i="17" s="1"/>
  <c r="I439" i="17" a="1"/>
  <c r="I439" i="17" s="1"/>
  <c r="I442" i="17" a="1"/>
  <c r="I442" i="17" s="1"/>
  <c r="I239" i="17" a="1"/>
  <c r="I239" i="17" s="1"/>
  <c r="I266" i="17" a="1"/>
  <c r="I266" i="17" s="1"/>
  <c r="I221" i="17" a="1"/>
  <c r="I221" i="17" s="1"/>
  <c r="I253" i="17" a="1"/>
  <c r="I253" i="17" s="1"/>
  <c r="I263" i="17" a="1"/>
  <c r="I263" i="17" s="1"/>
  <c r="I264" i="17" a="1"/>
  <c r="I264" i="17" s="1"/>
  <c r="I256" i="17" a="1"/>
  <c r="I256" i="17" s="1"/>
  <c r="I265" i="17" a="1"/>
  <c r="I265" i="17" s="1"/>
  <c r="I309" i="17" a="1"/>
  <c r="I309" i="17" s="1"/>
  <c r="I316" i="17" a="1"/>
  <c r="I316" i="17" s="1"/>
  <c r="I310" i="17" a="1"/>
  <c r="I310" i="17" s="1"/>
  <c r="I311" i="17" a="1"/>
  <c r="I311" i="17" s="1"/>
  <c r="I312" i="17" a="1"/>
  <c r="I312" i="17" s="1"/>
  <c r="I315" i="17" a="1"/>
  <c r="I315" i="17" s="1"/>
  <c r="I313" i="17" a="1"/>
  <c r="I313" i="17" s="1"/>
  <c r="I314" i="17" a="1"/>
  <c r="I314" i="17" s="1"/>
  <c r="I214" i="17" a="1"/>
  <c r="I214" i="17" s="1"/>
  <c r="I209" i="17" a="1"/>
  <c r="I209" i="17" s="1"/>
  <c r="I210" i="17" a="1"/>
  <c r="I210" i="17" s="1"/>
  <c r="I211" i="17" a="1"/>
  <c r="I211" i="17" s="1"/>
  <c r="I212" i="17" a="1"/>
  <c r="I212" i="17" s="1"/>
  <c r="I215" i="17" a="1"/>
  <c r="I215" i="17" s="1"/>
  <c r="I216" i="17" a="1"/>
  <c r="I216" i="17" s="1"/>
  <c r="I213" i="17" a="1"/>
  <c r="I213" i="17" s="1"/>
  <c r="I474" i="17" a="1"/>
  <c r="I474" i="17" s="1"/>
  <c r="I468" i="17" a="1"/>
  <c r="I468" i="17" s="1"/>
  <c r="I470" i="17" a="1"/>
  <c r="I470" i="17" s="1"/>
  <c r="I471" i="17" a="1"/>
  <c r="I471" i="17" s="1"/>
  <c r="I467" i="17" a="1"/>
  <c r="I467" i="17" s="1"/>
  <c r="I469" i="17" a="1"/>
  <c r="I469" i="17" s="1"/>
  <c r="I472" i="17" a="1"/>
  <c r="I472" i="17" s="1"/>
  <c r="I473" i="17" a="1"/>
  <c r="I473" i="17" s="1"/>
  <c r="I248" i="17" a="1"/>
  <c r="I248" i="17" s="1"/>
  <c r="I249" i="17" a="1"/>
  <c r="I249" i="17" s="1"/>
  <c r="I250" i="17" a="1"/>
  <c r="I250" i="17" s="1"/>
  <c r="I251" i="17" a="1"/>
  <c r="I251" i="17" s="1"/>
  <c r="I252" i="17" a="1"/>
  <c r="I252" i="17" s="1"/>
  <c r="I254" i="17" a="1"/>
  <c r="I254" i="17" s="1"/>
  <c r="I247" i="17" a="1"/>
  <c r="I247" i="17" s="1"/>
  <c r="I255" i="17" a="1"/>
  <c r="I255" i="17" s="1"/>
  <c r="I186" i="17" a="1"/>
  <c r="I186" i="17" s="1"/>
  <c r="I187" i="17" a="1"/>
  <c r="I187" i="17" s="1"/>
  <c r="I188" i="17" a="1"/>
  <c r="I188" i="17" s="1"/>
  <c r="I189" i="17" a="1"/>
  <c r="I189" i="17" s="1"/>
  <c r="I192" i="17" a="1"/>
  <c r="I192" i="17" s="1"/>
  <c r="I190" i="17" a="1"/>
  <c r="I190" i="17" s="1"/>
  <c r="I191" i="17" a="1"/>
  <c r="I191" i="17" s="1"/>
  <c r="I185" i="17" a="1"/>
  <c r="I185" i="17" s="1"/>
  <c r="I84" i="17" a="1"/>
  <c r="I84" i="17" s="1"/>
  <c r="I80" i="17" a="1"/>
  <c r="I80" i="17" s="1"/>
  <c r="I86" i="17" a="1"/>
  <c r="I86" i="17" s="1"/>
  <c r="I90" i="17" a="1"/>
  <c r="I90" i="17" s="1"/>
  <c r="I91" i="17" a="1"/>
  <c r="I91" i="17" s="1"/>
  <c r="I78" i="17" a="1"/>
  <c r="I78" i="17" s="1"/>
  <c r="I88" i="17" a="1"/>
  <c r="I88" i="17" s="1"/>
  <c r="I82" i="17" a="1"/>
  <c r="I82" i="17" s="1"/>
  <c r="I32" i="17" a="1"/>
  <c r="I32" i="17" s="1"/>
  <c r="I29" i="17" a="1"/>
  <c r="I29" i="17" s="1"/>
  <c r="I25" i="17" a="1"/>
  <c r="I25" i="17" s="1"/>
  <c r="I26" i="17" a="1"/>
  <c r="I26" i="17" s="1"/>
  <c r="I30" i="17" a="1"/>
  <c r="I30" i="17" s="1"/>
  <c r="I31" i="17" a="1"/>
  <c r="I31" i="17" s="1"/>
  <c r="I27" i="17" a="1"/>
  <c r="I27" i="17" s="1"/>
  <c r="I28" i="17" a="1"/>
  <c r="I28" i="17" s="1"/>
  <c r="I114" i="17" a="1"/>
  <c r="I114" i="17" s="1"/>
  <c r="I115" i="17" a="1"/>
  <c r="I115" i="17" s="1"/>
  <c r="I108" i="17" a="1"/>
  <c r="I108" i="17" s="1"/>
  <c r="I109" i="17" a="1"/>
  <c r="I109" i="17" s="1"/>
  <c r="I112" i="17" a="1"/>
  <c r="I112" i="17" s="1"/>
  <c r="I111" i="17" a="1"/>
  <c r="I111" i="17" s="1"/>
  <c r="I202" i="17" a="1"/>
  <c r="I202" i="17" s="1"/>
  <c r="I203" i="17" a="1"/>
  <c r="I203" i="17" s="1"/>
  <c r="I207" i="17" a="1"/>
  <c r="I207" i="17" s="1"/>
  <c r="I208" i="17" a="1"/>
  <c r="I208" i="17" s="1"/>
  <c r="I201" i="17" a="1"/>
  <c r="I201" i="17" s="1"/>
  <c r="I205" i="17" a="1"/>
  <c r="I205" i="17" s="1"/>
  <c r="I204" i="17" a="1"/>
  <c r="I204" i="17" s="1"/>
  <c r="I206" i="17" a="1"/>
  <c r="I206" i="17" s="1"/>
  <c r="I464" i="17" a="1"/>
  <c r="I464" i="17" s="1"/>
  <c r="I465" i="17" a="1"/>
  <c r="I465" i="17" s="1"/>
  <c r="I460" i="17" a="1"/>
  <c r="I460" i="17" s="1"/>
  <c r="I462" i="17" a="1"/>
  <c r="I462" i="17" s="1"/>
  <c r="I463" i="17" a="1"/>
  <c r="I463" i="17" s="1"/>
  <c r="I461" i="17" a="1"/>
  <c r="I461" i="17" s="1"/>
  <c r="I363" i="17" a="1"/>
  <c r="I363" i="17" s="1"/>
  <c r="I365" i="17" a="1"/>
  <c r="I365" i="17" s="1"/>
  <c r="I367" i="17" a="1"/>
  <c r="I367" i="17" s="1"/>
  <c r="I359" i="17" a="1"/>
  <c r="I359" i="17" s="1"/>
  <c r="I369" i="17" a="1"/>
  <c r="I369" i="17" s="1"/>
  <c r="I368" i="17" a="1"/>
  <c r="I368" i="17" s="1"/>
  <c r="I268" i="17" a="1"/>
  <c r="I268" i="17" s="1"/>
  <c r="I449" i="17" a="1"/>
  <c r="I449" i="17" s="1"/>
  <c r="I451" i="17" a="1"/>
  <c r="I451" i="17" s="1"/>
  <c r="I241" i="17" a="1"/>
  <c r="I241" i="17" s="1"/>
  <c r="I450" i="17" a="1"/>
  <c r="I450" i="17" s="1"/>
  <c r="I452" i="17" a="1"/>
  <c r="I452" i="17" s="1"/>
  <c r="I257" i="17" a="1"/>
  <c r="I257" i="17" s="1"/>
  <c r="I267" i="17" a="1"/>
  <c r="I267" i="17" s="1"/>
  <c r="I183" i="17" a="1"/>
  <c r="I183" i="17" s="1"/>
  <c r="I177" i="17" a="1"/>
  <c r="I177" i="17" s="1"/>
  <c r="I178" i="17" a="1"/>
  <c r="I178" i="17" s="1"/>
  <c r="I182" i="17" a="1"/>
  <c r="I182" i="17" s="1"/>
  <c r="I179" i="17" a="1"/>
  <c r="I179" i="17" s="1"/>
  <c r="I180" i="17" a="1"/>
  <c r="I180" i="17" s="1"/>
  <c r="I181" i="17" a="1"/>
  <c r="I181" i="17" s="1"/>
  <c r="I184" i="17" a="1"/>
  <c r="I184" i="17" s="1"/>
  <c r="I73" i="17" a="1"/>
  <c r="I73" i="17" s="1"/>
  <c r="I74" i="17" a="1"/>
  <c r="I74" i="17" s="1"/>
  <c r="I69" i="17" a="1"/>
  <c r="I69" i="17" s="1"/>
  <c r="I75" i="17" a="1"/>
  <c r="I75" i="17" s="1"/>
  <c r="I76" i="17" a="1"/>
  <c r="I76" i="17" s="1"/>
  <c r="I70" i="17" a="1"/>
  <c r="I70" i="17" s="1"/>
  <c r="I71" i="17" a="1"/>
  <c r="I71" i="17" s="1"/>
  <c r="I72" i="17" a="1"/>
  <c r="I72" i="17" s="1"/>
  <c r="I155" i="17" a="1"/>
  <c r="I155" i="17" s="1"/>
  <c r="I156" i="17" a="1"/>
  <c r="I156" i="17" s="1"/>
  <c r="I157" i="17" a="1"/>
  <c r="I157" i="17" s="1"/>
  <c r="I158" i="17" a="1"/>
  <c r="I158" i="17" s="1"/>
  <c r="I159" i="17" a="1"/>
  <c r="I159" i="17" s="1"/>
  <c r="I160" i="17" a="1"/>
  <c r="I160" i="17" s="1"/>
  <c r="I153" i="17" a="1"/>
  <c r="I153" i="17" s="1"/>
  <c r="I154" i="17" a="1"/>
  <c r="I154" i="17" s="1"/>
  <c r="I425" i="17" a="1"/>
  <c r="I425" i="17" s="1"/>
  <c r="I426" i="17" a="1"/>
  <c r="I426" i="17" s="1"/>
  <c r="I430" i="17" a="1"/>
  <c r="I430" i="17" s="1"/>
  <c r="I427" i="17" a="1"/>
  <c r="I427" i="17" s="1"/>
  <c r="I429" i="17" a="1"/>
  <c r="I429" i="17" s="1"/>
  <c r="I428" i="17" a="1"/>
  <c r="I428" i="17" s="1"/>
  <c r="I431" i="17" a="1"/>
  <c r="I431" i="17" s="1"/>
  <c r="I432" i="17" a="1"/>
  <c r="I432" i="17" s="1"/>
  <c r="I52" i="17" a="1"/>
  <c r="I52" i="17" s="1"/>
  <c r="I93" i="17" a="1"/>
  <c r="I93" i="17" s="1"/>
  <c r="I94" i="17" a="1"/>
  <c r="I94" i="17" s="1"/>
  <c r="I95" i="17" a="1"/>
  <c r="I95" i="17" s="1"/>
  <c r="I96" i="17" a="1"/>
  <c r="I96" i="17" s="1"/>
  <c r="I46" i="17" a="1"/>
  <c r="I46" i="17" s="1"/>
  <c r="I41" i="17" a="1"/>
  <c r="I41" i="17" s="1"/>
  <c r="I51" i="17" a="1"/>
  <c r="I51" i="17" s="1"/>
  <c r="I403" i="17" a="1"/>
  <c r="I403" i="17" s="1"/>
  <c r="I404" i="17" a="1"/>
  <c r="I404" i="17" s="1"/>
  <c r="I466" i="17" a="1"/>
  <c r="I466" i="17" s="1"/>
  <c r="I408" i="17" a="1"/>
  <c r="I408" i="17" s="1"/>
  <c r="I405" i="17" a="1"/>
  <c r="I405" i="17" s="1"/>
  <c r="I407" i="17" a="1"/>
  <c r="I407" i="17" s="1"/>
  <c r="I400" i="17" a="1"/>
  <c r="I400" i="17" s="1"/>
  <c r="I401" i="17" a="1"/>
  <c r="I401" i="17" s="1"/>
  <c r="I402" i="17" a="1"/>
  <c r="I402" i="17" s="1"/>
  <c r="I399" i="17" a="1"/>
  <c r="I399" i="17" s="1"/>
  <c r="I394" i="17" a="1"/>
  <c r="I394" i="17" s="1"/>
  <c r="I396" i="17" a="1"/>
  <c r="I396" i="17" s="1"/>
  <c r="I406" i="17" a="1"/>
  <c r="I406" i="17" s="1"/>
  <c r="I397" i="17" a="1"/>
  <c r="I397" i="17" s="1"/>
  <c r="I391" i="17" a="1"/>
  <c r="I391" i="17" s="1"/>
  <c r="I398" i="17" a="1"/>
  <c r="I398" i="17" s="1"/>
  <c r="I392" i="17" a="1"/>
  <c r="I392" i="17" s="1"/>
  <c r="I388" i="17" a="1"/>
  <c r="I388" i="17" s="1"/>
  <c r="I383" i="17" a="1"/>
  <c r="I383" i="17" s="1"/>
  <c r="I393" i="17" a="1"/>
  <c r="I393" i="17" s="1"/>
  <c r="I385" i="17" a="1"/>
  <c r="I385" i="17" s="1"/>
  <c r="I395" i="17" a="1"/>
  <c r="I395" i="17" s="1"/>
  <c r="I387" i="17" a="1"/>
  <c r="I387" i="17" s="1"/>
  <c r="I390" i="17" a="1"/>
  <c r="I390" i="17" s="1"/>
  <c r="I361" i="17" a="1"/>
  <c r="I361" i="17" s="1"/>
  <c r="I381" i="17" a="1"/>
  <c r="I381" i="17" s="1"/>
  <c r="I389" i="17" a="1"/>
  <c r="I389" i="17" s="1"/>
  <c r="I372" i="17" a="1"/>
  <c r="I372" i="17" s="1"/>
  <c r="I382" i="17" a="1"/>
  <c r="I382" i="17" s="1"/>
  <c r="I384" i="17" a="1"/>
  <c r="I384" i="17" s="1"/>
  <c r="I378" i="17" a="1"/>
  <c r="I378" i="17" s="1"/>
  <c r="I375" i="17" a="1"/>
  <c r="I375" i="17" s="1"/>
  <c r="I386" i="17" a="1"/>
  <c r="I386" i="17" s="1"/>
  <c r="I453" i="17" a="1"/>
  <c r="I453" i="17" s="1"/>
  <c r="I454" i="17" a="1"/>
  <c r="I454" i="17" s="1"/>
  <c r="I455" i="17" a="1"/>
  <c r="I455" i="17" s="1"/>
  <c r="I456" i="17" a="1"/>
  <c r="I456" i="17" s="1"/>
  <c r="I457" i="17" a="1"/>
  <c r="I457" i="17" s="1"/>
  <c r="I459" i="17" a="1"/>
  <c r="I459" i="17" s="1"/>
  <c r="I458" i="17" a="1"/>
  <c r="I458" i="17" s="1"/>
  <c r="I351" i="17" a="1"/>
  <c r="I351" i="17" s="1"/>
  <c r="I362" i="17" a="1"/>
  <c r="I362" i="17" s="1"/>
  <c r="I346" i="17" a="1"/>
  <c r="I346" i="17" s="1"/>
  <c r="I364" i="17" a="1"/>
  <c r="I364" i="17" s="1"/>
  <c r="I355" i="17" a="1"/>
  <c r="I355" i="17" s="1"/>
  <c r="I366" i="17" a="1"/>
  <c r="I366" i="17" s="1"/>
  <c r="I360" i="17" a="1"/>
  <c r="I360" i="17" s="1"/>
  <c r="I358" i="17" a="1"/>
  <c r="I358" i="17" s="1"/>
  <c r="I237" i="17" a="1"/>
  <c r="I237" i="17" s="1"/>
  <c r="I238" i="17" a="1"/>
  <c r="I238" i="17" s="1"/>
  <c r="I229" i="17" a="1"/>
  <c r="I229" i="17" s="1"/>
  <c r="I234" i="17" a="1"/>
  <c r="I234" i="17" s="1"/>
  <c r="I231" i="17" a="1"/>
  <c r="I231" i="17" s="1"/>
  <c r="I235" i="17" a="1"/>
  <c r="I235" i="17" s="1"/>
  <c r="I232" i="17" a="1"/>
  <c r="I232" i="17" s="1"/>
  <c r="I236" i="17" a="1"/>
  <c r="I236" i="17" s="1"/>
  <c r="I233" i="17" a="1"/>
  <c r="I233" i="17" s="1"/>
  <c r="I165" i="17" a="1"/>
  <c r="I165" i="17" s="1"/>
  <c r="I166" i="17" a="1"/>
  <c r="I166" i="17" s="1"/>
  <c r="I167" i="17" a="1"/>
  <c r="I167" i="17" s="1"/>
  <c r="I168" i="17" a="1"/>
  <c r="I168" i="17" s="1"/>
  <c r="I162" i="17" a="1"/>
  <c r="I162" i="17" s="1"/>
  <c r="I161" i="17" a="1"/>
  <c r="I161" i="17" s="1"/>
  <c r="I164" i="17" a="1"/>
  <c r="I164" i="17" s="1"/>
  <c r="I163" i="17" a="1"/>
  <c r="I163" i="17" s="1"/>
  <c r="I63" i="17" a="1"/>
  <c r="I63" i="17" s="1"/>
  <c r="I64" i="17" a="1"/>
  <c r="I64" i="17" s="1"/>
  <c r="I65" i="17" a="1"/>
  <c r="I65" i="17" s="1"/>
  <c r="I66" i="17" a="1"/>
  <c r="I66" i="17" s="1"/>
  <c r="I67" i="17" a="1"/>
  <c r="I67" i="17" s="1"/>
  <c r="I68" i="17" a="1"/>
  <c r="I68" i="17" s="1"/>
  <c r="I61" i="17" a="1"/>
  <c r="I61" i="17" s="1"/>
  <c r="I62" i="17" a="1"/>
  <c r="I62" i="17" s="1"/>
  <c r="I299" i="17" a="1"/>
  <c r="I299" i="17" s="1"/>
  <c r="I300" i="17" a="1"/>
  <c r="I300" i="17" s="1"/>
  <c r="I296" i="17" a="1"/>
  <c r="I296" i="17" s="1"/>
  <c r="I293" i="17" a="1"/>
  <c r="I293" i="17" s="1"/>
  <c r="I294" i="17" a="1"/>
  <c r="I294" i="17" s="1"/>
  <c r="I225" i="17" a="1"/>
  <c r="I225" i="17" s="1"/>
  <c r="I297" i="17" a="1"/>
  <c r="I297" i="17" s="1"/>
  <c r="I298" i="17" a="1"/>
  <c r="I298" i="17" s="1"/>
  <c r="I295" i="17" a="1"/>
  <c r="I295" i="17" s="1"/>
  <c r="I433" i="17" a="1"/>
  <c r="I433" i="17" s="1"/>
  <c r="I434" i="17" a="1"/>
  <c r="I434" i="17" s="1"/>
  <c r="I440" i="17" a="1"/>
  <c r="I440" i="17" s="1"/>
  <c r="I435" i="17" a="1"/>
  <c r="I435" i="17" s="1"/>
  <c r="I436" i="17" a="1"/>
  <c r="I436" i="17" s="1"/>
  <c r="I437" i="17" a="1"/>
  <c r="I437" i="17" s="1"/>
  <c r="I438" i="17" a="1"/>
  <c r="I438" i="17" s="1"/>
  <c r="I441" i="17" a="1"/>
  <c r="I441" i="17" s="1"/>
  <c r="I331" i="17" a="1"/>
  <c r="I331" i="17" s="1"/>
  <c r="I342" i="17" a="1"/>
  <c r="I342" i="17" s="1"/>
  <c r="I353" i="17" a="1"/>
  <c r="I353" i="17" s="1"/>
  <c r="I357" i="17" a="1"/>
  <c r="I357" i="17" s="1"/>
  <c r="I336" i="17" a="1"/>
  <c r="I336" i="17" s="1"/>
  <c r="I334" i="17" a="1"/>
  <c r="I334" i="17" s="1"/>
  <c r="I347" i="17" a="1"/>
  <c r="I347" i="17" s="1"/>
  <c r="I227" i="17" a="1"/>
  <c r="I227" i="17" s="1"/>
  <c r="I228" i="17" a="1"/>
  <c r="I228" i="17" s="1"/>
  <c r="I230" i="17" a="1"/>
  <c r="I230" i="17" s="1"/>
  <c r="I224" i="17" a="1"/>
  <c r="I224" i="17" s="1"/>
  <c r="I223" i="17" a="1"/>
  <c r="I223" i="17" s="1"/>
  <c r="I226" i="17" a="1"/>
  <c r="I226" i="17" s="1"/>
  <c r="I145" i="17" a="1"/>
  <c r="I145" i="17" s="1"/>
  <c r="I146" i="17" a="1"/>
  <c r="I146" i="17" s="1"/>
  <c r="I147" i="17" a="1"/>
  <c r="I147" i="17" s="1"/>
  <c r="I152" i="17" a="1"/>
  <c r="I152" i="17" s="1"/>
  <c r="I148" i="17" a="1"/>
  <c r="I148" i="17" s="1"/>
  <c r="I149" i="17" a="1"/>
  <c r="I149" i="17" s="1"/>
  <c r="I151" i="17" a="1"/>
  <c r="I151" i="17" s="1"/>
  <c r="I150" i="17" a="1"/>
  <c r="I150" i="17" s="1"/>
  <c r="I49" i="17" a="1"/>
  <c r="I49" i="17" s="1"/>
  <c r="I43" i="17" a="1"/>
  <c r="I43" i="17" s="1"/>
  <c r="I85" i="17" a="1"/>
  <c r="I85" i="17" s="1"/>
  <c r="I45" i="17" a="1"/>
  <c r="I45" i="17" s="1"/>
  <c r="I87" i="17" a="1"/>
  <c r="I87" i="17" s="1"/>
  <c r="I50" i="17" a="1"/>
  <c r="I50" i="17" s="1"/>
  <c r="I89" i="17" a="1"/>
  <c r="I89" i="17" s="1"/>
  <c r="I92" i="17" a="1"/>
  <c r="I92" i="17" s="1"/>
  <c r="J2" i="17"/>
  <c r="I340" i="17" a="1"/>
  <c r="I340" i="17" s="1"/>
  <c r="I332" i="17" a="1"/>
  <c r="I332" i="17" s="1"/>
  <c r="I352" i="17" a="1"/>
  <c r="I352" i="17" s="1"/>
  <c r="I344" i="17" a="1"/>
  <c r="I344" i="17" s="1"/>
  <c r="I335" i="17" a="1"/>
  <c r="I335" i="17" s="1"/>
  <c r="I349" i="17" a="1"/>
  <c r="I349" i="17" s="1"/>
  <c r="I329" i="17" a="1"/>
  <c r="I329" i="17" s="1"/>
  <c r="I258" i="17" a="1"/>
  <c r="I258" i="17" s="1"/>
  <c r="I259" i="17" a="1"/>
  <c r="I259" i="17" s="1"/>
  <c r="I269" i="17" a="1"/>
  <c r="I269" i="17" s="1"/>
  <c r="I271" i="17" a="1"/>
  <c r="I271" i="17" s="1"/>
  <c r="I272" i="17" a="1"/>
  <c r="I272" i="17" s="1"/>
  <c r="I242" i="17" a="1"/>
  <c r="I242" i="17" s="1"/>
  <c r="I222" i="17" a="1"/>
  <c r="I222" i="17" s="1"/>
  <c r="I273" i="17" a="1"/>
  <c r="I273" i="17" s="1"/>
  <c r="I135" i="17" a="1"/>
  <c r="I135" i="17" s="1"/>
  <c r="I137" i="17" a="1"/>
  <c r="I137" i="17" s="1"/>
  <c r="I138" i="17" a="1"/>
  <c r="I138" i="17" s="1"/>
  <c r="I142" i="17" a="1"/>
  <c r="I142" i="17" s="1"/>
  <c r="I140" i="17" a="1"/>
  <c r="I140" i="17" s="1"/>
  <c r="I132" i="17" a="1"/>
  <c r="I132" i="17" s="1"/>
  <c r="I133" i="17" a="1"/>
  <c r="I133" i="17" s="1"/>
  <c r="I144" i="17" a="1"/>
  <c r="I144" i="17" s="1"/>
  <c r="I42" i="17" a="1"/>
  <c r="I42" i="17" s="1"/>
  <c r="I83" i="17" a="1"/>
  <c r="I83" i="17" s="1"/>
  <c r="I44" i="17" a="1"/>
  <c r="I44" i="17" s="1"/>
  <c r="I48" i="17" a="1"/>
  <c r="I48" i="17" s="1"/>
  <c r="I77" i="17" a="1"/>
  <c r="I77" i="17" s="1"/>
  <c r="I79" i="17" a="1"/>
  <c r="I79" i="17" s="1"/>
  <c r="I47" i="17" a="1"/>
  <c r="I47" i="17" s="1"/>
  <c r="I81" i="17" a="1"/>
  <c r="I81" i="17" s="1"/>
  <c r="G51" i="17"/>
  <c r="G39" i="17"/>
  <c r="G50" i="17"/>
  <c r="G38" i="17"/>
  <c r="G26" i="17"/>
  <c r="G14" i="17"/>
  <c r="G61" i="17"/>
  <c r="G57" i="17"/>
  <c r="G55" i="17"/>
  <c r="G56" i="17"/>
  <c r="G42" i="17"/>
  <c r="G44" i="17"/>
  <c r="G43" i="17"/>
  <c r="G54" i="17"/>
  <c r="G53" i="17"/>
  <c r="G41" i="17"/>
  <c r="G52" i="17"/>
  <c r="G40" i="17"/>
  <c r="G37" i="17"/>
  <c r="G25" i="17"/>
  <c r="G13" i="17"/>
  <c r="G60" i="17"/>
  <c r="G48" i="17"/>
  <c r="G36" i="17"/>
  <c r="G24" i="17"/>
  <c r="G12" i="17"/>
  <c r="G59" i="17"/>
  <c r="G47" i="17"/>
  <c r="G35" i="17"/>
  <c r="G23" i="17"/>
  <c r="G11" i="17"/>
  <c r="G58" i="17"/>
  <c r="G34" i="17"/>
  <c r="G22" i="17"/>
  <c r="G10" i="17"/>
  <c r="G33" i="17"/>
  <c r="G21" i="17"/>
  <c r="G32" i="17"/>
  <c r="G20" i="17"/>
  <c r="G31" i="17"/>
  <c r="G19" i="17"/>
  <c r="G30" i="17"/>
  <c r="G18" i="17"/>
  <c r="G17" i="17"/>
  <c r="G28" i="17"/>
  <c r="G16" i="17"/>
  <c r="G27" i="17"/>
  <c r="G15" i="17"/>
  <c r="G6" i="17"/>
  <c r="G9" i="17"/>
  <c r="G5" i="17"/>
  <c r="G8" i="17"/>
  <c r="G4" i="17"/>
  <c r="G7" i="17"/>
  <c r="G3" i="17"/>
  <c r="G46" i="17"/>
  <c r="G49" i="17"/>
  <c r="G45" i="17"/>
  <c r="G29" i="17"/>
  <c r="E27" i="15"/>
  <c r="E28" i="15"/>
  <c r="E30" i="15"/>
  <c r="E23" i="15"/>
  <c r="E38" i="15" s="1"/>
  <c r="E41" i="15" s="1"/>
  <c r="F34" i="15"/>
  <c r="F35" i="15" s="1"/>
  <c r="H2" i="17" l="1"/>
  <c r="J5" i="17"/>
  <c r="J58" i="17"/>
  <c r="J34" i="17"/>
  <c r="J3" i="17"/>
  <c r="J7" i="17"/>
  <c r="J11" i="17"/>
  <c r="J23" i="17"/>
  <c r="J27" i="17"/>
  <c r="J24" i="17"/>
  <c r="J28" i="17"/>
  <c r="J50" i="17"/>
  <c r="J48" i="17"/>
  <c r="J47" i="17"/>
  <c r="J51" i="17"/>
  <c r="J30" i="17"/>
  <c r="J38" i="17"/>
  <c r="J15" i="17"/>
  <c r="J19" i="17"/>
  <c r="J55" i="17"/>
  <c r="J57" i="17"/>
  <c r="J4" i="17"/>
  <c r="J12" i="17"/>
  <c r="J32" i="17"/>
  <c r="J17" i="17"/>
  <c r="J33" i="17"/>
  <c r="J37" i="17"/>
  <c r="J41" i="17"/>
  <c r="J45" i="17"/>
  <c r="J61" i="17"/>
  <c r="J6" i="17"/>
  <c r="J10" i="17"/>
  <c r="J14" i="17"/>
  <c r="J22" i="17"/>
  <c r="J26" i="17"/>
  <c r="J46" i="17"/>
  <c r="J60" i="17"/>
  <c r="J43" i="17"/>
  <c r="J59" i="17"/>
  <c r="J16" i="17"/>
  <c r="J20" i="17"/>
  <c r="J44" i="17"/>
  <c r="J9" i="17"/>
  <c r="J52" i="17"/>
  <c r="J49" i="17"/>
  <c r="J54" i="17"/>
  <c r="J56" i="17"/>
  <c r="J8" i="17"/>
  <c r="J36" i="17"/>
  <c r="J40" i="17"/>
  <c r="J53" i="17"/>
  <c r="J13" i="17"/>
  <c r="J21" i="17"/>
  <c r="J25" i="17"/>
  <c r="J29" i="17"/>
  <c r="J18" i="17"/>
  <c r="J42" i="17"/>
  <c r="J31" i="17"/>
  <c r="J35" i="17"/>
  <c r="J39" i="17"/>
  <c r="K2" i="17" l="1"/>
  <c r="L2" i="17" s="1"/>
  <c r="E6" i="2"/>
  <c r="F6" i="2"/>
  <c r="P8" i="15" l="1"/>
  <c r="P7" i="15"/>
  <c r="P6" i="15"/>
  <c r="P5" i="15"/>
  <c r="P11" i="15" l="1"/>
  <c r="P14" i="15" s="1"/>
  <c r="P17" i="15" s="1"/>
  <c r="P20" i="15" s="1"/>
  <c r="P23" i="15" s="1"/>
  <c r="P26" i="15" s="1"/>
  <c r="P29" i="15" s="1"/>
  <c r="P32" i="15" s="1"/>
  <c r="P35" i="15" s="1"/>
  <c r="E11" i="22" l="1"/>
  <c r="P38" i="15"/>
  <c r="E10" i="15" s="1"/>
  <c r="F11" i="22" l="1"/>
  <c r="H11" i="22"/>
  <c r="I11" i="22"/>
  <c r="G11" i="22"/>
  <c r="E11" i="15"/>
  <c r="F12" i="8" l="1"/>
  <c r="G12" i="8"/>
  <c r="H12" i="8"/>
  <c r="I12" i="8"/>
  <c r="J6" i="2" l="1"/>
  <c r="I6" i="2"/>
  <c r="H6" i="2"/>
  <c r="G6" i="2"/>
  <c r="O6" i="2" s="1"/>
  <c r="R9" i="2"/>
  <c r="Q9" i="2"/>
  <c r="P9" i="2"/>
  <c r="O9" i="2"/>
  <c r="N9" i="2"/>
  <c r="M9" i="2"/>
  <c r="R8" i="2"/>
  <c r="Q8" i="2"/>
  <c r="P8" i="2"/>
  <c r="O8" i="2"/>
  <c r="N8" i="2"/>
  <c r="M8" i="2"/>
  <c r="R7" i="2"/>
  <c r="Q7" i="2"/>
  <c r="P7" i="2"/>
  <c r="O7" i="2"/>
  <c r="N7" i="2"/>
  <c r="M7" i="2"/>
  <c r="R6" i="2"/>
  <c r="Q6" i="2"/>
  <c r="P6" i="2"/>
  <c r="N6" i="2"/>
  <c r="M6" i="2"/>
  <c r="O12" i="2" l="1"/>
  <c r="O15" i="2" s="1"/>
  <c r="O18" i="2" s="1"/>
  <c r="O21" i="2" s="1"/>
  <c r="O24" i="2" s="1"/>
  <c r="O27" i="2" s="1"/>
  <c r="O30" i="2" s="1"/>
  <c r="O33" i="2" s="1"/>
  <c r="O36" i="2" s="1"/>
  <c r="O39" i="2" s="1"/>
  <c r="G11" i="2" s="1"/>
  <c r="R12" i="2"/>
  <c r="R15" i="2" s="1"/>
  <c r="R18" i="2" s="1"/>
  <c r="R21" i="2" s="1"/>
  <c r="R24" i="2" s="1"/>
  <c r="R27" i="2" s="1"/>
  <c r="R30" i="2" s="1"/>
  <c r="R33" i="2" s="1"/>
  <c r="R36" i="2" s="1"/>
  <c r="R39" i="2" s="1"/>
  <c r="J11" i="2" s="1"/>
  <c r="M12" i="2"/>
  <c r="M15" i="2" s="1"/>
  <c r="M18" i="2" s="1"/>
  <c r="M21" i="2" s="1"/>
  <c r="M24" i="2" s="1"/>
  <c r="M27" i="2" s="1"/>
  <c r="M30" i="2" s="1"/>
  <c r="M33" i="2" s="1"/>
  <c r="M36" i="2" s="1"/>
  <c r="P12" i="2"/>
  <c r="P15" i="2" s="1"/>
  <c r="P18" i="2" s="1"/>
  <c r="P21" i="2" s="1"/>
  <c r="P24" i="2" s="1"/>
  <c r="P27" i="2" s="1"/>
  <c r="P30" i="2" s="1"/>
  <c r="P33" i="2" s="1"/>
  <c r="P36" i="2" s="1"/>
  <c r="P39" i="2" s="1"/>
  <c r="H11" i="2" s="1"/>
  <c r="Q12" i="2"/>
  <c r="Q15" i="2" s="1"/>
  <c r="Q18" i="2" s="1"/>
  <c r="Q21" i="2" s="1"/>
  <c r="Q24" i="2" s="1"/>
  <c r="Q27" i="2" s="1"/>
  <c r="Q30" i="2" s="1"/>
  <c r="Q33" i="2" s="1"/>
  <c r="Q36" i="2" s="1"/>
  <c r="Q39" i="2" s="1"/>
  <c r="I11" i="2" s="1"/>
  <c r="N12" i="2"/>
  <c r="N15" i="2" s="1"/>
  <c r="N18" i="2" s="1"/>
  <c r="N21" i="2" s="1"/>
  <c r="N24" i="2" s="1"/>
  <c r="N27" i="2" s="1"/>
  <c r="N30" i="2" s="1"/>
  <c r="N33" i="2" s="1"/>
  <c r="N36" i="2" s="1"/>
  <c r="N39" i="2" l="1"/>
  <c r="M39" i="2"/>
  <c r="E34" i="15"/>
  <c r="E35" i="15" s="1"/>
  <c r="F12" i="2" l="1"/>
  <c r="F11" i="2"/>
  <c r="E12" i="2"/>
  <c r="E11" i="2"/>
  <c r="I12" i="2"/>
  <c r="G12" i="2"/>
  <c r="H12" i="2"/>
  <c r="J1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<sst xmlns="http://schemas.openxmlformats.org/spreadsheetml/2006/main" count="712" uniqueCount="169">
  <si>
    <t>The spreadsheets contained in this workbook can be used to compute sample size requirements. Please refer to the CRS Samples leading document for the appropriate use of each equation.</t>
  </si>
  <si>
    <t>The spreadsheets are prepared for the user to provide the total number of individuals per treatment arm.</t>
  </si>
  <si>
    <t>The spreadsheets for continuous outcomes (1, 2, and 5, 6) use the percentiles of the t-distribution with the correct degrees of freedom for the calculations. Other software often uses the normal distribution, which simplifies the calculations but also should not be used unless users know parameters from the true population. This is likely the source of differences between the results of these spreadsheets and the results obtained with some alternative software.</t>
  </si>
  <si>
    <t>Users should change only cells highlighted in green. Cells highlighted in blue should only be changed with a valid reason.</t>
  </si>
  <si>
    <t>If you use the spreadsheets for Equations 1-4, please cite the below reference in addition to CRS Samples:</t>
  </si>
  <si>
    <t>McConnell, B. and M. Vera-Hernández (2015). Going Beyond Simple Sample Size Calculations: a Practitioner's Guide. Institute for Fiscal Studies, working paper W15/17</t>
  </si>
  <si>
    <t>Please, send any comments to:</t>
  </si>
  <si>
    <t>stacy.prieto@crs.org</t>
  </si>
  <si>
    <t>Equation (1). Sample Size Requirements for Continuous Outcomes, non-Clustered</t>
  </si>
  <si>
    <t>Initial guess at total sample</t>
  </si>
  <si>
    <t>Honduras Carrot Yield Example</t>
  </si>
  <si>
    <r>
      <t>Effect size (</t>
    </r>
    <r>
      <rPr>
        <b/>
        <i/>
        <sz val="11"/>
        <color rgb="FFBD95C8"/>
        <rFont val="Arial"/>
        <family val="2"/>
      </rPr>
      <t>δ</t>
    </r>
    <r>
      <rPr>
        <sz val="11"/>
        <color rgb="FF000000"/>
        <rFont val="Arial"/>
        <family val="2"/>
        <charset val="1"/>
      </rPr>
      <t>):</t>
    </r>
  </si>
  <si>
    <r>
      <t>Standard deviation (</t>
    </r>
    <r>
      <rPr>
        <b/>
        <i/>
        <sz val="11"/>
        <color rgb="FFF8A769"/>
        <rFont val="Arial"/>
        <family val="2"/>
      </rPr>
      <t>SD</t>
    </r>
    <r>
      <rPr>
        <sz val="11"/>
        <color rgb="FF000000"/>
        <rFont val="Arial"/>
        <family val="2"/>
        <charset val="1"/>
      </rPr>
      <t>):</t>
    </r>
  </si>
  <si>
    <r>
      <t>Significance (</t>
    </r>
    <r>
      <rPr>
        <b/>
        <i/>
        <sz val="11"/>
        <color rgb="FF2090FF"/>
        <rFont val="Arial"/>
        <family val="2"/>
        <charset val="1"/>
      </rPr>
      <t>t</t>
    </r>
    <r>
      <rPr>
        <b/>
        <i/>
        <vertAlign val="subscript"/>
        <sz val="9.9"/>
        <color rgb="FF2090FF"/>
        <rFont val="Calibri"/>
        <family val="2"/>
      </rPr>
      <t>α</t>
    </r>
    <r>
      <rPr>
        <sz val="9.9"/>
        <color rgb="FF000000"/>
        <rFont val="Arial"/>
        <family val="2"/>
        <charset val="1"/>
      </rPr>
      <t>)</t>
    </r>
    <r>
      <rPr>
        <sz val="11"/>
        <color rgb="FF000000"/>
        <rFont val="Arial"/>
        <family val="2"/>
        <charset val="1"/>
      </rPr>
      <t>:</t>
    </r>
  </si>
  <si>
    <r>
      <t>Power (</t>
    </r>
    <r>
      <rPr>
        <b/>
        <i/>
        <sz val="11"/>
        <color rgb="FF2090FF"/>
        <rFont val="Arial"/>
        <family val="2"/>
        <charset val="1"/>
      </rPr>
      <t>t</t>
    </r>
    <r>
      <rPr>
        <b/>
        <i/>
        <vertAlign val="subscript"/>
        <sz val="11"/>
        <color rgb="FF2090FF"/>
        <rFont val="Calibri"/>
        <family val="2"/>
      </rPr>
      <t>β</t>
    </r>
    <r>
      <rPr>
        <sz val="11"/>
        <color rgb="FF000000"/>
        <rFont val="Arial"/>
        <family val="2"/>
        <charset val="1"/>
      </rPr>
      <t>):</t>
    </r>
  </si>
  <si>
    <t>Sample Size per group (n*)</t>
  </si>
  <si>
    <t>Iteration 1</t>
  </si>
  <si>
    <t>Convergence achieved</t>
  </si>
  <si>
    <r>
      <t xml:space="preserve">1.) Users should change only cells highlighted </t>
    </r>
    <r>
      <rPr>
        <b/>
        <sz val="9"/>
        <color rgb="FF66FF66"/>
        <rFont val="Arial"/>
        <family val="2"/>
      </rPr>
      <t>in green</t>
    </r>
    <r>
      <rPr>
        <sz val="9"/>
        <color rgb="FF000000"/>
        <rFont val="Arial"/>
        <family val="2"/>
        <charset val="1"/>
      </rPr>
      <t>. Cells highlighted</t>
    </r>
    <r>
      <rPr>
        <b/>
        <sz val="9"/>
        <color rgb="FF2090FF"/>
        <rFont val="Arial"/>
        <family val="2"/>
      </rPr>
      <t xml:space="preserve"> in blue</t>
    </r>
    <r>
      <rPr>
        <sz val="9"/>
        <color rgb="FF000000"/>
        <rFont val="Arial"/>
        <family val="2"/>
        <charset val="1"/>
      </rPr>
      <t xml:space="preserve"> should only be changed with a valid reason.</t>
    </r>
  </si>
  <si>
    <t>Iteration 2</t>
  </si>
  <si>
    <t>2.) This spreadsheet delivers the total sample size.</t>
  </si>
  <si>
    <t>3.) If used, please cite McConnell and Vera Hernández (2015) and CRS Samples (2025).</t>
  </si>
  <si>
    <t>4.) Sometimes, when the predicted sample size is small, the convergence between the iterations is not achieved. When this occurs, use the largest predicted sample size between iterations 9 and 10.</t>
  </si>
  <si>
    <t>Iteration 3</t>
  </si>
  <si>
    <t>Iteration 4</t>
  </si>
  <si>
    <t>Iteration 5</t>
  </si>
  <si>
    <t>Iteration 6</t>
  </si>
  <si>
    <t>Iteration 7</t>
  </si>
  <si>
    <t>Iteration 8</t>
  </si>
  <si>
    <t>Iteration 9</t>
  </si>
  <si>
    <t>Iteration 10</t>
  </si>
  <si>
    <t>Equation (2). Sample Size Requirements for Continuous Outcomes, Clustered</t>
  </si>
  <si>
    <t>Sierra Leone/ Burkina SILC Example</t>
  </si>
  <si>
    <r>
      <t>ICC (</t>
    </r>
    <r>
      <rPr>
        <b/>
        <i/>
        <sz val="11"/>
        <color rgb="FF773605"/>
        <rFont val="Arial"/>
        <family val="2"/>
      </rPr>
      <t>ρ</t>
    </r>
    <r>
      <rPr>
        <sz val="11"/>
        <color rgb="FF000000"/>
        <rFont val="Arial"/>
        <family val="2"/>
        <charset val="1"/>
      </rPr>
      <t>)</t>
    </r>
  </si>
  <si>
    <r>
      <t>Number of Clusters per arm (</t>
    </r>
    <r>
      <rPr>
        <b/>
        <i/>
        <sz val="11"/>
        <color rgb="FFFF0000"/>
        <rFont val="Arial"/>
        <family val="2"/>
      </rPr>
      <t>k</t>
    </r>
    <r>
      <rPr>
        <sz val="11"/>
        <color rgb="FF000000"/>
        <rFont val="Arial"/>
        <family val="2"/>
        <charset val="1"/>
      </rPr>
      <t>)</t>
    </r>
  </si>
  <si>
    <r>
      <t>Numbers of Individuals per Cluster (</t>
    </r>
    <r>
      <rPr>
        <b/>
        <i/>
        <sz val="11"/>
        <color rgb="FF79A02C"/>
        <rFont val="Arial"/>
        <family val="2"/>
      </rPr>
      <t>m</t>
    </r>
    <r>
      <rPr>
        <sz val="11"/>
        <color rgb="FF000000"/>
        <rFont val="Arial"/>
        <family val="2"/>
        <charset val="1"/>
      </rPr>
      <t>)</t>
    </r>
  </si>
  <si>
    <r>
      <t>Sample Size per group (</t>
    </r>
    <r>
      <rPr>
        <b/>
        <i/>
        <sz val="11"/>
        <color theme="9"/>
        <rFont val="Arial"/>
        <family val="2"/>
      </rPr>
      <t>m</t>
    </r>
    <r>
      <rPr>
        <b/>
        <i/>
        <sz val="11"/>
        <color rgb="FF000000"/>
        <rFont val="Arial"/>
        <family val="2"/>
      </rPr>
      <t>*</t>
    </r>
    <r>
      <rPr>
        <b/>
        <i/>
        <sz val="11"/>
        <color rgb="FFFF0000"/>
        <rFont val="Arial"/>
        <family val="2"/>
      </rPr>
      <t>k</t>
    </r>
    <r>
      <rPr>
        <b/>
        <i/>
        <sz val="11"/>
        <color rgb="FF000000"/>
        <rFont val="Arial"/>
        <family val="2"/>
      </rPr>
      <t>*</t>
    </r>
    <r>
      <rPr>
        <sz val="11"/>
        <color rgb="FF000000"/>
        <rFont val="Arial"/>
        <family val="2"/>
        <charset val="1"/>
      </rPr>
      <t>)</t>
    </r>
  </si>
  <si>
    <t>2.) Do not use ICC=0. Instead use the spreadsheet for equation (1).</t>
  </si>
  <si>
    <t>3.) The spreadsheet is prepared for the user to provide the number of clusters per treatment arm. The spreadsheets delivers the total sample size per treatment arm and  the number of individuals per cluster.</t>
  </si>
  <si>
    <t>4.) If you get negative numbers it is because the number of clusters is insufficient. You probably need to either increase the number of clusters, increase the effect size, and/or reduce the ICC</t>
  </si>
  <si>
    <t>5.) If used, please cite McConnell and Vera Hernández (2015) and CRS Samples (2025).</t>
  </si>
  <si>
    <t>Equation (3). Sample Size Requirements for Binary Outcomes, Non-clustered</t>
  </si>
  <si>
    <t>Burkina IYCF Practice Example</t>
  </si>
  <si>
    <r>
      <t>Effect size (</t>
    </r>
    <r>
      <rPr>
        <b/>
        <i/>
        <sz val="11"/>
        <color rgb="FFBD95C8"/>
        <rFont val="Arial"/>
        <family val="2"/>
      </rPr>
      <t>δ</t>
    </r>
    <r>
      <rPr>
        <i/>
        <sz val="11"/>
        <color rgb="FF000000"/>
        <rFont val="Arial"/>
        <family val="2"/>
      </rPr>
      <t>=</t>
    </r>
    <r>
      <rPr>
        <b/>
        <i/>
        <sz val="11"/>
        <color rgb="FF00CC99"/>
        <rFont val="Arial"/>
        <family val="2"/>
      </rPr>
      <t>p</t>
    </r>
    <r>
      <rPr>
        <b/>
        <vertAlign val="subscript"/>
        <sz val="11"/>
        <color rgb="FF00CC99"/>
        <rFont val="Arial"/>
        <family val="2"/>
      </rPr>
      <t>1</t>
    </r>
    <r>
      <rPr>
        <sz val="11"/>
        <color rgb="FF000000"/>
        <rFont val="Arial"/>
        <family val="2"/>
      </rPr>
      <t>-</t>
    </r>
    <r>
      <rPr>
        <b/>
        <i/>
        <sz val="11"/>
        <color rgb="FFFF66CC"/>
        <rFont val="Arial"/>
        <family val="2"/>
      </rPr>
      <t>p</t>
    </r>
    <r>
      <rPr>
        <b/>
        <vertAlign val="subscript"/>
        <sz val="11"/>
        <color rgb="FFFF66CC"/>
        <rFont val="Arial"/>
        <family val="2"/>
      </rPr>
      <t>0</t>
    </r>
    <r>
      <rPr>
        <sz val="11"/>
        <color rgb="FF000000"/>
        <rFont val="Arial"/>
        <family val="2"/>
        <charset val="1"/>
      </rPr>
      <t>):</t>
    </r>
  </si>
  <si>
    <r>
      <t>Control Group Success Rate (</t>
    </r>
    <r>
      <rPr>
        <b/>
        <i/>
        <sz val="11"/>
        <color rgb="FFFF66CC"/>
        <rFont val="Arial"/>
        <family val="2"/>
      </rPr>
      <t>p</t>
    </r>
    <r>
      <rPr>
        <b/>
        <vertAlign val="subscript"/>
        <sz val="11"/>
        <color rgb="FFFF66CC"/>
        <rFont val="Arial"/>
        <family val="2"/>
      </rPr>
      <t>0</t>
    </r>
    <r>
      <rPr>
        <sz val="11"/>
        <color rgb="FF000000"/>
        <rFont val="Arial"/>
        <family val="2"/>
        <charset val="1"/>
      </rPr>
      <t>):</t>
    </r>
  </si>
  <si>
    <r>
      <t>Significance (</t>
    </r>
    <r>
      <rPr>
        <b/>
        <i/>
        <sz val="11"/>
        <color rgb="FF2090FF"/>
        <rFont val="Arial"/>
        <family val="2"/>
      </rPr>
      <t>z</t>
    </r>
    <r>
      <rPr>
        <b/>
        <i/>
        <vertAlign val="subscript"/>
        <sz val="9.9"/>
        <color rgb="FF2090FF"/>
        <rFont val="Calibri"/>
        <family val="2"/>
      </rPr>
      <t>α</t>
    </r>
    <r>
      <rPr>
        <sz val="9.9"/>
        <color rgb="FF000000"/>
        <rFont val="Arial"/>
        <family val="2"/>
        <charset val="1"/>
      </rPr>
      <t>)</t>
    </r>
    <r>
      <rPr>
        <sz val="11"/>
        <color rgb="FF000000"/>
        <rFont val="Arial"/>
        <family val="2"/>
        <charset val="1"/>
      </rPr>
      <t>:</t>
    </r>
  </si>
  <si>
    <r>
      <t>Power (</t>
    </r>
    <r>
      <rPr>
        <b/>
        <i/>
        <sz val="11"/>
        <color rgb="FF2090FF"/>
        <rFont val="Arial"/>
        <family val="2"/>
      </rPr>
      <t>z</t>
    </r>
    <r>
      <rPr>
        <b/>
        <i/>
        <vertAlign val="subscript"/>
        <sz val="11"/>
        <color rgb="FF2090FF"/>
        <rFont val="Calibri"/>
        <family val="2"/>
      </rPr>
      <t>β</t>
    </r>
    <r>
      <rPr>
        <sz val="11"/>
        <color rgb="FF000000"/>
        <rFont val="Arial"/>
        <family val="2"/>
        <charset val="1"/>
      </rPr>
      <t>):</t>
    </r>
  </si>
  <si>
    <t>2.) The spreadsheets delivers the total sample size per treatment arm.</t>
  </si>
  <si>
    <t>Equation (4). Sample Size Requirements for Binary Outcomes, Clustered (assumes equal group sizes in treatment/ control)</t>
  </si>
  <si>
    <t>Burkina Teacher Example</t>
  </si>
  <si>
    <r>
      <t>Target Success Rate (</t>
    </r>
    <r>
      <rPr>
        <b/>
        <i/>
        <sz val="11"/>
        <color rgb="FF00CC99"/>
        <rFont val="Arial"/>
        <family val="2"/>
      </rPr>
      <t>p</t>
    </r>
    <r>
      <rPr>
        <b/>
        <vertAlign val="subscript"/>
        <sz val="11"/>
        <color rgb="FF00CC99"/>
        <rFont val="Arial"/>
        <family val="2"/>
      </rPr>
      <t>1</t>
    </r>
    <r>
      <rPr>
        <sz val="11"/>
        <color rgb="FF000000"/>
        <rFont val="Arial"/>
        <family val="2"/>
        <charset val="1"/>
      </rPr>
      <t>):</t>
    </r>
  </si>
  <si>
    <r>
      <t>Number of Clusters (</t>
    </r>
    <r>
      <rPr>
        <b/>
        <i/>
        <sz val="11"/>
        <color rgb="FFFF0000"/>
        <rFont val="Arial"/>
        <family val="2"/>
      </rPr>
      <t>k</t>
    </r>
    <r>
      <rPr>
        <sz val="11"/>
        <color rgb="FF000000"/>
        <rFont val="Arial"/>
        <family val="2"/>
        <charset val="1"/>
      </rPr>
      <t>)</t>
    </r>
  </si>
  <si>
    <r>
      <t xml:space="preserve">Sample Size per group </t>
    </r>
    <r>
      <rPr>
        <b/>
        <sz val="11"/>
        <color rgb="FF000000"/>
        <rFont val="Arial"/>
        <family val="2"/>
      </rPr>
      <t>(</t>
    </r>
    <r>
      <rPr>
        <b/>
        <i/>
        <sz val="11"/>
        <color rgb="FF79A02C"/>
        <rFont val="Arial"/>
        <family val="2"/>
      </rPr>
      <t>m</t>
    </r>
    <r>
      <rPr>
        <b/>
        <i/>
        <sz val="11"/>
        <color rgb="FF000000"/>
        <rFont val="Arial"/>
        <family val="2"/>
      </rPr>
      <t>*</t>
    </r>
    <r>
      <rPr>
        <b/>
        <i/>
        <sz val="11"/>
        <color rgb="FFFF0000"/>
        <rFont val="Arial"/>
        <family val="2"/>
      </rPr>
      <t>k</t>
    </r>
    <r>
      <rPr>
        <b/>
        <i/>
        <sz val="11"/>
        <color theme="1"/>
        <rFont val="Arial"/>
        <family val="2"/>
      </rPr>
      <t>*</t>
    </r>
    <r>
      <rPr>
        <sz val="11"/>
        <color rgb="FF000000"/>
        <rFont val="Arial"/>
        <family val="2"/>
        <charset val="1"/>
      </rPr>
      <t>)</t>
    </r>
  </si>
  <si>
    <t>2.) Do not use ICC=0. Instead use the spreadsheet for equation (3).</t>
  </si>
  <si>
    <t>3.) The spreadsheets delivers the total sample size per treatment arms.</t>
  </si>
  <si>
    <t>4.) If used, please cite McConnell and Vera Hernández (2015) and CRS Samples (2025).</t>
  </si>
  <si>
    <t>Equation (5). Sample Size Requirements for Single-Group Assessments, Continuous, non-Clustered</t>
  </si>
  <si>
    <r>
      <t>Margin of Error (</t>
    </r>
    <r>
      <rPr>
        <b/>
        <i/>
        <sz val="11"/>
        <color rgb="FFBD95C8"/>
        <rFont val="Arial"/>
        <family val="2"/>
      </rPr>
      <t>E</t>
    </r>
    <r>
      <rPr>
        <sz val="11"/>
        <color rgb="FF000000"/>
        <rFont val="Arial"/>
        <family val="2"/>
        <charset val="1"/>
      </rPr>
      <t>):</t>
    </r>
  </si>
  <si>
    <t>2) This spreadsheet delivers the total sample size.</t>
  </si>
  <si>
    <t>3) Sometimes, when the predicted sample size is small, the convergence between the iterations is not achieved. When this occurs, use the largest predicted sample size between iterations 9 and 10.</t>
  </si>
  <si>
    <t>4.) If used, please cite CRS Samples (2025).</t>
  </si>
  <si>
    <t>Equation (6). Sample Size Requirements for Single-Group Assessments, Continuous, Clustered</t>
  </si>
  <si>
    <r>
      <t>Numbers of Individuals per Cluster (</t>
    </r>
    <r>
      <rPr>
        <b/>
        <sz val="11"/>
        <color rgb="FF79A02C"/>
        <rFont val="Arial"/>
        <family val="2"/>
      </rPr>
      <t>m</t>
    </r>
    <r>
      <rPr>
        <sz val="11"/>
        <color rgb="FF000000"/>
        <rFont val="Arial"/>
        <family val="2"/>
        <charset val="1"/>
      </rPr>
      <t>)</t>
    </r>
  </si>
  <si>
    <t>2.) Do not use ICC=0. Instead use the spreadsheet for equation (5).</t>
  </si>
  <si>
    <t>3.) If you get negative numbers it is because the number of clusters is insufficient. You probably need to either increase the number of clusters, increase the effect size, and/or reduce the ICC.</t>
  </si>
  <si>
    <t>Equation (7). Sample Size Requirements for for Single-Group Assessments, Binary, Non-clustered</t>
  </si>
  <si>
    <r>
      <t>Estimated indicator value in population (</t>
    </r>
    <r>
      <rPr>
        <b/>
        <i/>
        <sz val="11"/>
        <color rgb="FFFF66CC"/>
        <rFont val="Arial"/>
        <family val="2"/>
      </rPr>
      <t>p</t>
    </r>
    <r>
      <rPr>
        <sz val="11"/>
        <color rgb="FF000000"/>
        <rFont val="Arial"/>
        <family val="2"/>
        <charset val="1"/>
      </rPr>
      <t>)</t>
    </r>
  </si>
  <si>
    <r>
      <t>Confidence level (</t>
    </r>
    <r>
      <rPr>
        <b/>
        <i/>
        <sz val="11"/>
        <color rgb="FF2090FF"/>
        <rFont val="Arial"/>
        <family val="2"/>
        <charset val="1"/>
      </rPr>
      <t>z</t>
    </r>
    <r>
      <rPr>
        <b/>
        <i/>
        <vertAlign val="subscript"/>
        <sz val="9.9"/>
        <color rgb="FF2090FF"/>
        <rFont val="Calibri"/>
        <family val="2"/>
      </rPr>
      <t>α</t>
    </r>
    <r>
      <rPr>
        <sz val="9.9"/>
        <color rgb="FF000000"/>
        <rFont val="Arial"/>
        <family val="2"/>
        <charset val="1"/>
      </rPr>
      <t>)</t>
    </r>
    <r>
      <rPr>
        <sz val="11"/>
        <color rgb="FF000000"/>
        <rFont val="Arial"/>
        <family val="2"/>
        <charset val="1"/>
      </rPr>
      <t>:</t>
    </r>
  </si>
  <si>
    <t>2.) If used, please cite CRS Samples (2025).</t>
  </si>
  <si>
    <t>Equation (8) Sample Size Requirements for for Single-Group Assessments, Binary, Clustered</t>
  </si>
  <si>
    <r>
      <t>ICC (</t>
    </r>
    <r>
      <rPr>
        <b/>
        <sz val="11"/>
        <color rgb="FF773605"/>
        <rFont val="Arial"/>
        <family val="2"/>
      </rPr>
      <t>ρ</t>
    </r>
    <r>
      <rPr>
        <sz val="11"/>
        <color rgb="FF000000"/>
        <rFont val="Arial"/>
        <family val="2"/>
        <charset val="1"/>
      </rPr>
      <t>)</t>
    </r>
  </si>
  <si>
    <r>
      <t>Numbers of individuals per cluster (</t>
    </r>
    <r>
      <rPr>
        <b/>
        <i/>
        <sz val="11"/>
        <color rgb="FF79A02C"/>
        <rFont val="Arial"/>
        <family val="2"/>
      </rPr>
      <t>m</t>
    </r>
    <r>
      <rPr>
        <sz val="11"/>
        <color rgb="FF000000"/>
        <rFont val="Arial"/>
        <family val="2"/>
        <charset val="1"/>
      </rPr>
      <t>)</t>
    </r>
  </si>
  <si>
    <t>SchoolCode</t>
  </si>
  <si>
    <t>LiteracyScore</t>
  </si>
  <si>
    <t>SchoolCode_unique</t>
  </si>
  <si>
    <t>ρ</t>
  </si>
  <si>
    <t>KM 016</t>
  </si>
  <si>
    <t>KM 029</t>
  </si>
  <si>
    <t>KM 009</t>
  </si>
  <si>
    <t>KM 022</t>
  </si>
  <si>
    <t>KM 032</t>
  </si>
  <si>
    <t>KM 026</t>
  </si>
  <si>
    <t>KM 039</t>
  </si>
  <si>
    <t>KM 036</t>
  </si>
  <si>
    <t>KE058</t>
  </si>
  <si>
    <t>KE045</t>
  </si>
  <si>
    <t>KE032</t>
  </si>
  <si>
    <t>KE048</t>
  </si>
  <si>
    <t>KM 042</t>
  </si>
  <si>
    <t>KE016</t>
  </si>
  <si>
    <t>KE009</t>
  </si>
  <si>
    <t>KE012</t>
  </si>
  <si>
    <t>KE006</t>
  </si>
  <si>
    <t>KE003</t>
  </si>
  <si>
    <t>KM 006</t>
  </si>
  <si>
    <t>KM 003</t>
  </si>
  <si>
    <t>KM 019</t>
  </si>
  <si>
    <t>KM 012</t>
  </si>
  <si>
    <t>KS 025</t>
  </si>
  <si>
    <t>KS 012</t>
  </si>
  <si>
    <t>KS 002</t>
  </si>
  <si>
    <t>KS 009</t>
  </si>
  <si>
    <t>KS 017</t>
  </si>
  <si>
    <t>KN026</t>
  </si>
  <si>
    <t>KD003</t>
  </si>
  <si>
    <t>KD013</t>
  </si>
  <si>
    <t>KD002</t>
  </si>
  <si>
    <t>KN011</t>
  </si>
  <si>
    <t>KN014</t>
  </si>
  <si>
    <t>KN023</t>
  </si>
  <si>
    <t>KD011</t>
  </si>
  <si>
    <t>KN017</t>
  </si>
  <si>
    <t>KN020</t>
  </si>
  <si>
    <t>KN008</t>
  </si>
  <si>
    <t>KN005</t>
  </si>
  <si>
    <t>KN002</t>
  </si>
  <si>
    <t>KE022</t>
  </si>
  <si>
    <t>KN035</t>
  </si>
  <si>
    <t>KE029</t>
  </si>
  <si>
    <t>KE035</t>
  </si>
  <si>
    <t>KN029</t>
  </si>
  <si>
    <t>KN032</t>
  </si>
  <si>
    <t>KE042</t>
  </si>
  <si>
    <t>KE061</t>
  </si>
  <si>
    <t>KE025</t>
  </si>
  <si>
    <t>KS 006</t>
  </si>
  <si>
    <t>KE038</t>
  </si>
  <si>
    <t>KE055</t>
  </si>
  <si>
    <t>KS 019</t>
  </si>
  <si>
    <t>KD008</t>
  </si>
  <si>
    <t>KS 028</t>
  </si>
  <si>
    <t>KS 003</t>
  </si>
  <si>
    <t>KD007</t>
  </si>
  <si>
    <t>KE051</t>
  </si>
  <si>
    <t>KE064</t>
  </si>
  <si>
    <t>KE019</t>
  </si>
  <si>
    <t>Equation (1). Sample Size Requirements for Continuous Variables, non-Clustered</t>
  </si>
  <si>
    <t>Equation (1) iterations</t>
  </si>
  <si>
    <t>Stukel (2018b) p. 19/20 example</t>
  </si>
  <si>
    <t>Effect size (δ):</t>
  </si>
  <si>
    <t>Standard deviation (SD):</t>
  </si>
  <si>
    <r>
      <t>Alpha (</t>
    </r>
    <r>
      <rPr>
        <sz val="11"/>
        <color rgb="FF000000"/>
        <rFont val="Calibri"/>
        <family val="2"/>
      </rPr>
      <t>τ</t>
    </r>
    <r>
      <rPr>
        <sz val="9.9"/>
        <color rgb="FF000000"/>
        <rFont val="Arial"/>
        <family val="2"/>
        <charset val="1"/>
      </rPr>
      <t>a)</t>
    </r>
    <r>
      <rPr>
        <sz val="11"/>
        <color rgb="FF000000"/>
        <rFont val="Arial"/>
        <family val="2"/>
        <charset val="1"/>
      </rPr>
      <t>:</t>
    </r>
  </si>
  <si>
    <t>Power (τb):</t>
  </si>
  <si>
    <t>Total Sample Size (n*)</t>
  </si>
  <si>
    <t>FtF Comparison:</t>
  </si>
  <si>
    <t>Standard deviation (σ):</t>
  </si>
  <si>
    <r>
      <t>Alpha (Z</t>
    </r>
    <r>
      <rPr>
        <sz val="9.9"/>
        <color rgb="FF000000"/>
        <rFont val="Arial"/>
        <family val="2"/>
        <charset val="1"/>
      </rPr>
      <t>a)</t>
    </r>
    <r>
      <rPr>
        <sz val="11"/>
        <color rgb="FF000000"/>
        <rFont val="Arial"/>
        <family val="2"/>
        <charset val="1"/>
      </rPr>
      <t>:</t>
    </r>
  </si>
  <si>
    <t>Power (Zb):</t>
  </si>
  <si>
    <t>Initial sample size:</t>
  </si>
  <si>
    <t>Equation (2). Sample Size Requirements for Continuous Outcomes under Cluster Randomisation</t>
  </si>
  <si>
    <t>FtF p. 20 example</t>
  </si>
  <si>
    <t>ICC (ρ)</t>
  </si>
  <si>
    <t>Number of Clusters per arm (k)</t>
  </si>
  <si>
    <t>Numbers of Individuals per Cluster (m)</t>
  </si>
  <si>
    <t>Total Sample Size per arm (n)</t>
  </si>
  <si>
    <t>FtF Comparison - Clustered:</t>
  </si>
  <si>
    <t>Design Effect:</t>
  </si>
  <si>
    <t>Clustered sample size:</t>
  </si>
  <si>
    <t>Equation (3). Sample Size Requirements for Binary Outcomes, Non-clustered. Example from p. 17 of Stukel 2018a</t>
  </si>
  <si>
    <t>Effect size (δ=p1-p0):</t>
  </si>
  <si>
    <t>Control Group Success Rate (p0):</t>
  </si>
  <si>
    <r>
      <t>Significance (z</t>
    </r>
    <r>
      <rPr>
        <sz val="9.9"/>
        <color rgb="FF000000"/>
        <rFont val="Calibri"/>
        <family val="2"/>
      </rPr>
      <t>α</t>
    </r>
    <r>
      <rPr>
        <sz val="9.9"/>
        <color rgb="FF000000"/>
        <rFont val="Arial"/>
        <family val="2"/>
        <charset val="1"/>
      </rPr>
      <t>)</t>
    </r>
    <r>
      <rPr>
        <sz val="11"/>
        <color rgb="FF000000"/>
        <rFont val="Arial"/>
        <family val="2"/>
        <charset val="1"/>
      </rPr>
      <t>:</t>
    </r>
  </si>
  <si>
    <r>
      <t>Power (z</t>
    </r>
    <r>
      <rPr>
        <sz val="11"/>
        <color rgb="FF000000"/>
        <rFont val="Calibri"/>
        <family val="2"/>
      </rPr>
      <t>β</t>
    </r>
    <r>
      <rPr>
        <sz val="11"/>
        <color rgb="FF000000"/>
        <rFont val="Arial"/>
        <family val="2"/>
        <charset val="1"/>
      </rPr>
      <t>):</t>
    </r>
  </si>
  <si>
    <t>Sample Size per arm (n)</t>
  </si>
  <si>
    <t>Equation (1). Stukel 2018a</t>
  </si>
  <si>
    <t>Example on p. 17</t>
  </si>
  <si>
    <t>Effect size (δ=p2-p1):</t>
  </si>
  <si>
    <t>Control Group Success Rate (p1):</t>
  </si>
  <si>
    <t>*Note we exclude the design effect, which is the same in both equations. Thus, we use equation (3) of the CRS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</si>
</sst>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0000000000"/>
    <numFmt numFmtId="167" formatCode="0.000"/>
  </numFmts>
  <fonts count="42">
    <font>
      <sz val="11"/>
      <color rgb="FF000000"/>
      <name val="Calibri"/>
      <family val="2"/>
      <charset val="1"/>
    </font>
    <font>
      <sz val="11"/>
      <color theme="1"/>
      <name val="Calibri"/>
      <family val="2"/>
      <scheme val="minor"/>
    </font>
    <font>
      <sz val="11"/>
      <color theme="1"/>
      <name val="Calibri"/>
      <family val="2"/>
      <scheme val="minor"/>
    </font>
    <font>
      <sz val="11"/>
      <color rgb="FF000000"/>
      <name val="Arial"/>
      <family val="2"/>
      <charset val="1"/>
    </font>
    <font>
      <b/>
      <sz val="14"/>
      <color rgb="FF000000"/>
      <name val="Arial"/>
      <family val="2"/>
      <charset val="1"/>
    </font>
    <font>
      <sz val="9"/>
      <color rgb="FF000000"/>
      <name val="Arial"/>
      <family val="2"/>
      <charset val="1"/>
    </font>
    <font>
      <b/>
      <sz val="11"/>
      <color rgb="FF000000"/>
      <name val="Calibri"/>
      <family val="2"/>
      <charset val="1"/>
    </font>
    <font>
      <sz val="11"/>
      <color rgb="FF000000"/>
      <name val="Calibri"/>
      <family val="2"/>
    </font>
    <font>
      <sz val="9.9"/>
      <color rgb="FF000000"/>
      <name val="Arial"/>
      <family val="2"/>
      <charset val="1"/>
    </font>
    <font>
      <b/>
      <sz val="14"/>
      <color rgb="FF000000"/>
      <name val="Arial"/>
      <family val="2"/>
    </font>
    <font>
      <sz val="9.9"/>
      <color rgb="FF000000"/>
      <name val="Calibri"/>
      <family val="2"/>
    </font>
    <font>
      <u/>
      <sz val="11"/>
      <color theme="10"/>
      <name val="Calibri"/>
      <family val="2"/>
      <charset val="1"/>
    </font>
    <font>
      <b/>
      <sz val="11"/>
      <color rgb="FF000000"/>
      <name val="Arial"/>
      <family val="2"/>
    </font>
    <font>
      <sz val="11"/>
      <color rgb="FF000000"/>
      <name val="Arial"/>
      <family val="2"/>
    </font>
    <font>
      <b/>
      <sz val="11"/>
      <color rgb="FF000000"/>
      <name val="Arial"/>
      <family val="2"/>
      <charset val="1"/>
    </font>
    <font>
      <u/>
      <sz val="11"/>
      <color rgb="FF000000"/>
      <name val="Calibri"/>
      <family val="2"/>
      <charset val="1"/>
    </font>
    <font>
      <b/>
      <u/>
      <sz val="14"/>
      <color rgb="FF000000"/>
      <name val="Arial"/>
      <family val="2"/>
      <charset val="1"/>
    </font>
    <font>
      <sz val="11"/>
      <color rgb="FFFF0000"/>
      <name val="Calibri"/>
      <family val="2"/>
      <scheme val="minor"/>
    </font>
    <font>
      <sz val="9"/>
      <color rgb="FF000000"/>
      <name val="Arial"/>
      <family val="2"/>
    </font>
    <font>
      <b/>
      <vertAlign val="subscript"/>
      <sz val="11"/>
      <color rgb="FFFF66CC"/>
      <name val="Arial"/>
      <family val="2"/>
    </font>
    <font>
      <b/>
      <vertAlign val="subscript"/>
      <sz val="11"/>
      <color rgb="FF00CC99"/>
      <name val="Arial"/>
      <family val="2"/>
    </font>
    <font>
      <b/>
      <sz val="11"/>
      <color rgb="FF79A02C"/>
      <name val="Arial"/>
      <family val="2"/>
    </font>
    <font>
      <b/>
      <i/>
      <sz val="11"/>
      <color rgb="FF773605"/>
      <name val="Arial"/>
      <family val="2"/>
    </font>
    <font>
      <b/>
      <sz val="11"/>
      <color rgb="FF773605"/>
      <name val="Arial"/>
      <family val="2"/>
    </font>
    <font>
      <b/>
      <sz val="11"/>
      <color rgb="FF773605"/>
      <name val="Calibri"/>
      <family val="2"/>
      <scheme val="minor"/>
    </font>
    <font>
      <b/>
      <i/>
      <sz val="11"/>
      <color rgb="FF773605"/>
      <name val="Calibri"/>
      <family val="2"/>
    </font>
    <font>
      <b/>
      <sz val="9"/>
      <color rgb="FF2090FF"/>
      <name val="Arial"/>
      <family val="2"/>
    </font>
    <font>
      <b/>
      <sz val="9"/>
      <color rgb="FF66FF66"/>
      <name val="Arial"/>
      <family val="2"/>
    </font>
    <font>
      <b/>
      <i/>
      <sz val="11"/>
      <color rgb="FFBD95C8"/>
      <name val="Arial"/>
      <family val="2"/>
    </font>
    <font>
      <b/>
      <i/>
      <sz val="11"/>
      <color rgb="FFF8A769"/>
      <name val="Arial"/>
      <family val="2"/>
    </font>
    <font>
      <b/>
      <i/>
      <sz val="11"/>
      <color rgb="FF2090FF"/>
      <name val="Arial"/>
      <family val="2"/>
      <charset val="1"/>
    </font>
    <font>
      <b/>
      <i/>
      <vertAlign val="subscript"/>
      <sz val="9.9"/>
      <color rgb="FF2090FF"/>
      <name val="Calibri"/>
      <family val="2"/>
    </font>
    <font>
      <b/>
      <i/>
      <vertAlign val="subscript"/>
      <sz val="11"/>
      <color rgb="FF2090FF"/>
      <name val="Calibri"/>
      <family val="2"/>
    </font>
    <font>
      <b/>
      <i/>
      <sz val="11"/>
      <color rgb="FFFF0000"/>
      <name val="Arial"/>
      <family val="2"/>
    </font>
    <font>
      <b/>
      <i/>
      <sz val="11"/>
      <color rgb="FF79A02C"/>
      <name val="Arial"/>
      <family val="2"/>
    </font>
    <font>
      <i/>
      <sz val="11"/>
      <color rgb="FF000000"/>
      <name val="Arial"/>
      <family val="2"/>
    </font>
    <font>
      <b/>
      <i/>
      <sz val="11"/>
      <color rgb="FF00CC99"/>
      <name val="Arial"/>
      <family val="2"/>
    </font>
    <font>
      <b/>
      <i/>
      <sz val="11"/>
      <color rgb="FFFF66CC"/>
      <name val="Arial"/>
      <family val="2"/>
    </font>
    <font>
      <b/>
      <i/>
      <sz val="11"/>
      <color rgb="FF2090FF"/>
      <name val="Arial"/>
      <family val="2"/>
    </font>
    <font>
      <b/>
      <i/>
      <sz val="11"/>
      <color rgb="FF000000"/>
      <name val="Arial"/>
      <family val="2"/>
    </font>
    <font>
      <b/>
      <i/>
      <sz val="11"/>
      <color theme="1"/>
      <name val="Arial"/>
      <family val="2"/>
    </font>
    <font>
      <b/>
      <i/>
      <sz val="11"/>
      <color theme="9"/>
      <name val="Arial"/>
      <family val="2"/>
    </font>
  </fonts>
  <fills count="6">
    <fill>
      <patternFill patternType="none"/>
    </fill>
    <fill>
      <patternFill patternType="gray125"/>
    </fill>
    <fill>
      <patternFill patternType="solid">
        <fgColor rgb="FF66FF66"/>
        <bgColor rgb="FF99CC00"/>
      </patternFill>
    </fill>
    <fill>
      <patternFill patternType="solid">
        <fgColor rgb="FFFFFF00"/>
        <bgColor indexed="64"/>
      </patternFill>
    </fill>
    <fill>
      <patternFill patternType="solid">
        <fgColor rgb="FF66FF66"/>
        <bgColor indexed="64"/>
      </patternFill>
    </fill>
    <fill>
      <patternFill patternType="solid">
        <fgColor rgb="FF2090FF"/>
        <bgColor rgb="FF99CC00"/>
      </patternFill>
    </fill>
  </fills>
  <borders count="39">
    <border>
      <left/>
      <right/>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hair">
        <color auto="1"/>
      </top>
      <bottom style="hair">
        <color auto="1"/>
      </bottom>
      <diagonal/>
    </border>
    <border>
      <left/>
      <right style="medium">
        <color indexed="64"/>
      </right>
      <top style="hair">
        <color auto="1"/>
      </top>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diagonal/>
    </border>
    <border>
      <left style="medium">
        <color indexed="64"/>
      </left>
      <right/>
      <top style="hair">
        <color auto="1"/>
      </top>
      <bottom style="medium">
        <color indexed="64"/>
      </bottom>
      <diagonal/>
    </border>
    <border>
      <left/>
      <right style="medium">
        <color indexed="64"/>
      </right>
      <top/>
      <bottom style="medium">
        <color indexed="64"/>
      </bottom>
      <diagonal/>
    </border>
    <border>
      <left style="medium">
        <color indexed="64"/>
      </left>
      <right style="thick">
        <color rgb="FF0070C0"/>
      </right>
      <top style="medium">
        <color indexed="64"/>
      </top>
      <bottom style="medium">
        <color indexed="64"/>
      </bottom>
      <diagonal/>
    </border>
    <border>
      <left/>
      <right/>
      <top style="medium">
        <color indexed="64"/>
      </top>
      <bottom style="thick">
        <color rgb="FF0070C0"/>
      </bottom>
      <diagonal/>
    </border>
    <border>
      <left/>
      <right style="thick">
        <color rgb="FF0070C0"/>
      </right>
      <top style="medium">
        <color indexed="64"/>
      </top>
      <bottom style="thick">
        <color rgb="FF0070C0"/>
      </bottom>
      <diagonal/>
    </border>
    <border>
      <left style="thick">
        <color rgb="FF0070C0"/>
      </left>
      <right/>
      <top style="medium">
        <color indexed="64"/>
      </top>
      <bottom style="thick">
        <color rgb="FFC00000"/>
      </bottom>
      <diagonal/>
    </border>
    <border>
      <left/>
      <right/>
      <top style="medium">
        <color indexed="64"/>
      </top>
      <bottom style="thick">
        <color rgb="FFC00000"/>
      </bottom>
      <diagonal/>
    </border>
    <border>
      <left/>
      <right style="thick">
        <color rgb="FFC00000"/>
      </right>
      <top style="medium">
        <color indexed="64"/>
      </top>
      <bottom style="thick">
        <color rgb="FFC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hair">
        <color auto="1"/>
      </top>
      <bottom/>
      <diagonal/>
    </border>
    <border>
      <left style="medium">
        <color indexed="64"/>
      </left>
      <right style="medium">
        <color indexed="64"/>
      </right>
      <top style="hair">
        <color auto="1"/>
      </top>
      <bottom style="medium">
        <color indexed="64"/>
      </bottom>
      <diagonal/>
    </border>
    <border>
      <left style="medium">
        <color indexed="64"/>
      </left>
      <right/>
      <top/>
      <bottom style="hair">
        <color auto="1"/>
      </bottom>
      <diagonal/>
    </border>
    <border>
      <left style="medium">
        <color rgb="FFFF0000"/>
      </left>
      <right style="medium">
        <color rgb="FFFF0000"/>
      </right>
      <top style="medium">
        <color rgb="FFFF0000"/>
      </top>
      <bottom style="medium">
        <color rgb="FFFF0000"/>
      </bottom>
      <diagonal/>
    </border>
    <border>
      <left/>
      <right style="medium">
        <color indexed="64"/>
      </right>
      <top/>
      <bottom style="thick">
        <color rgb="FFFF0000"/>
      </bottom>
      <diagonal/>
    </border>
    <border>
      <left style="thick">
        <color rgb="FFFF0000"/>
      </left>
      <right style="medium">
        <color indexed="64"/>
      </right>
      <top style="thick">
        <color rgb="FFFF0000"/>
      </top>
      <bottom style="thick">
        <color rgb="FFFF0000"/>
      </bottom>
      <diagonal/>
    </border>
    <border>
      <left/>
      <right style="medium">
        <color indexed="64"/>
      </right>
      <top/>
      <bottom style="thin">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3">
    <xf numFmtId="0" fontId="0" fillId="0" borderId="0"/>
    <xf numFmtId="0" fontId="2" fillId="0" borderId="0"/>
    <xf numFmtId="0" fontId="11" fillId="0" borderId="0" applyNumberFormat="0" applyFill="0" applyBorder="0" applyAlignment="0" applyProtection="0"/>
  </cellStyleXfs>
  <cellXfs count="144">
    <xf numFmtId="0" fontId="0" fillId="0" borderId="0" xfId="0"/>
    <xf numFmtId="0" fontId="3" fillId="0" borderId="0" xfId="0" applyFont="1"/>
    <xf numFmtId="0" fontId="0" fillId="0" borderId="0" xfId="0" applyAlignment="1">
      <alignment horizontal="center"/>
    </xf>
    <xf numFmtId="0" fontId="4" fillId="0" borderId="0" xfId="0" applyFont="1"/>
    <xf numFmtId="0" fontId="3" fillId="2" borderId="0" xfId="0" applyFont="1" applyFill="1" applyAlignment="1">
      <alignment horizontal="center"/>
    </xf>
    <xf numFmtId="0" fontId="3" fillId="0" borderId="1" xfId="0" applyFont="1" applyBorder="1"/>
    <xf numFmtId="0" fontId="0" fillId="0" borderId="2" xfId="0" applyBorder="1"/>
    <xf numFmtId="0" fontId="3" fillId="0" borderId="2" xfId="0" applyFont="1" applyBorder="1"/>
    <xf numFmtId="1" fontId="3" fillId="0" borderId="2" xfId="0" applyNumberFormat="1" applyFont="1" applyBorder="1" applyAlignment="1">
      <alignment horizontal="center"/>
    </xf>
    <xf numFmtId="0" fontId="0" fillId="0" borderId="1" xfId="0" applyBorder="1"/>
    <xf numFmtId="1" fontId="3" fillId="0" borderId="1" xfId="0" applyNumberFormat="1" applyFont="1" applyBorder="1" applyAlignment="1">
      <alignment horizontal="center"/>
    </xf>
    <xf numFmtId="0" fontId="5" fillId="0" borderId="0" xfId="0" applyFont="1"/>
    <xf numFmtId="0" fontId="5" fillId="0" borderId="0" xfId="0" applyFont="1" applyAlignment="1">
      <alignment horizontal="left" vertical="center" wrapText="1"/>
    </xf>
    <xf numFmtId="1" fontId="3" fillId="0" borderId="0" xfId="0" applyNumberFormat="1" applyFont="1"/>
    <xf numFmtId="0" fontId="6" fillId="0" borderId="0" xfId="0" applyFont="1"/>
    <xf numFmtId="0" fontId="3" fillId="0" borderId="0" xfId="0" applyFont="1" applyAlignment="1">
      <alignment horizontal="center"/>
    </xf>
    <xf numFmtId="1" fontId="3" fillId="0" borderId="0" xfId="0" applyNumberFormat="1" applyFont="1" applyAlignment="1">
      <alignment horizontal="center"/>
    </xf>
    <xf numFmtId="0" fontId="3" fillId="0" borderId="3" xfId="0" applyFont="1" applyBorder="1"/>
    <xf numFmtId="0" fontId="5" fillId="0" borderId="0" xfId="0" applyFont="1" applyAlignment="1">
      <alignment horizontal="center"/>
    </xf>
    <xf numFmtId="2" fontId="3" fillId="0" borderId="0" xfId="0" applyNumberFormat="1" applyFont="1" applyAlignment="1">
      <alignment horizontal="center"/>
    </xf>
    <xf numFmtId="0" fontId="0" fillId="0" borderId="3" xfId="0" applyBorder="1"/>
    <xf numFmtId="1" fontId="0" fillId="0" borderId="0" xfId="0" applyNumberFormat="1"/>
    <xf numFmtId="0" fontId="2" fillId="0" borderId="0" xfId="1"/>
    <xf numFmtId="2" fontId="2" fillId="0" borderId="0" xfId="1" applyNumberFormat="1"/>
    <xf numFmtId="0" fontId="1" fillId="0" borderId="0" xfId="1" applyFont="1"/>
    <xf numFmtId="166" fontId="0" fillId="0" borderId="0" xfId="0" applyNumberFormat="1"/>
    <xf numFmtId="0" fontId="5" fillId="0" borderId="0" xfId="0" applyFont="1" applyAlignment="1">
      <alignment vertical="top" wrapText="1"/>
    </xf>
    <xf numFmtId="0" fontId="3" fillId="0" borderId="0" xfId="0" applyFont="1" applyAlignment="1">
      <alignment horizontal="center" vertical="center"/>
    </xf>
    <xf numFmtId="0" fontId="5" fillId="0" borderId="0" xfId="0" applyFont="1" applyAlignment="1">
      <alignment vertical="top"/>
    </xf>
    <xf numFmtId="0" fontId="13" fillId="0" borderId="0" xfId="0" applyFont="1"/>
    <xf numFmtId="167" fontId="0" fillId="0" borderId="0" xfId="0" applyNumberFormat="1"/>
    <xf numFmtId="0" fontId="14" fillId="0" borderId="0" xfId="0" applyFont="1"/>
    <xf numFmtId="0" fontId="4" fillId="0" borderId="7" xfId="0" applyFont="1" applyBorder="1"/>
    <xf numFmtId="0" fontId="0" fillId="0" borderId="8" xfId="0" applyBorder="1"/>
    <xf numFmtId="0" fontId="3" fillId="0" borderId="8" xfId="0" applyFont="1" applyBorder="1"/>
    <xf numFmtId="0" fontId="3" fillId="2" borderId="8" xfId="0" applyFont="1" applyFill="1" applyBorder="1" applyAlignment="1">
      <alignment horizontal="center"/>
    </xf>
    <xf numFmtId="0" fontId="0" fillId="0" borderId="9" xfId="0" applyBorder="1"/>
    <xf numFmtId="0" fontId="4" fillId="0" borderId="10" xfId="0" applyFont="1" applyBorder="1"/>
    <xf numFmtId="0" fontId="0" fillId="0" borderId="11" xfId="0" applyBorder="1"/>
    <xf numFmtId="0" fontId="16" fillId="0" borderId="10" xfId="0" applyFont="1" applyBorder="1"/>
    <xf numFmtId="0" fontId="3" fillId="0" borderId="10" xfId="0" applyFont="1" applyBorder="1"/>
    <xf numFmtId="0" fontId="3" fillId="0" borderId="11" xfId="0" applyFont="1" applyBorder="1"/>
    <xf numFmtId="0" fontId="3" fillId="0" borderId="12" xfId="0" applyFont="1" applyBorder="1"/>
    <xf numFmtId="1" fontId="3" fillId="0" borderId="13" xfId="0" applyNumberFormat="1" applyFont="1" applyBorder="1" applyAlignment="1">
      <alignment horizontal="center"/>
    </xf>
    <xf numFmtId="0" fontId="0" fillId="0" borderId="10" xfId="0" applyBorder="1"/>
    <xf numFmtId="0" fontId="5" fillId="0" borderId="10" xfId="0" applyFont="1" applyBorder="1"/>
    <xf numFmtId="0" fontId="0" fillId="0" borderId="15" xfId="0" applyBorder="1"/>
    <xf numFmtId="0" fontId="0" fillId="0" borderId="16" xfId="0" applyBorder="1" applyAlignment="1">
      <alignment horizontal="center"/>
    </xf>
    <xf numFmtId="0" fontId="0" fillId="0" borderId="16" xfId="0" applyBorder="1"/>
    <xf numFmtId="1" fontId="3" fillId="0" borderId="17" xfId="0" applyNumberFormat="1" applyFont="1" applyBorder="1" applyAlignment="1">
      <alignment horizontal="center"/>
    </xf>
    <xf numFmtId="1" fontId="3" fillId="0" borderId="18" xfId="0" applyNumberFormat="1" applyFont="1" applyBorder="1" applyAlignment="1">
      <alignment horizontal="center"/>
    </xf>
    <xf numFmtId="0" fontId="3" fillId="0" borderId="9" xfId="0" applyFont="1" applyBorder="1"/>
    <xf numFmtId="2" fontId="3" fillId="2" borderId="0" xfId="0" applyNumberFormat="1" applyFont="1" applyFill="1" applyAlignment="1">
      <alignment horizontal="center"/>
    </xf>
    <xf numFmtId="2" fontId="3" fillId="2" borderId="11" xfId="0" applyNumberFormat="1" applyFont="1" applyFill="1" applyBorder="1" applyAlignment="1">
      <alignment horizontal="center"/>
    </xf>
    <xf numFmtId="0" fontId="3" fillId="2" borderId="11" xfId="0" applyFont="1" applyFill="1" applyBorder="1" applyAlignment="1">
      <alignment horizontal="center"/>
    </xf>
    <xf numFmtId="0" fontId="3" fillId="0" borderId="19" xfId="0" applyFont="1" applyBorder="1"/>
    <xf numFmtId="0" fontId="3" fillId="0" borderId="20" xfId="0" applyFont="1" applyBorder="1"/>
    <xf numFmtId="0" fontId="3" fillId="0" borderId="16" xfId="0" applyFont="1" applyBorder="1"/>
    <xf numFmtId="1" fontId="0" fillId="0" borderId="16" xfId="0" applyNumberFormat="1" applyBorder="1" applyAlignment="1">
      <alignment horizontal="center"/>
    </xf>
    <xf numFmtId="1" fontId="0" fillId="0" borderId="21" xfId="0" applyNumberFormat="1" applyBorder="1" applyAlignment="1">
      <alignment horizontal="center"/>
    </xf>
    <xf numFmtId="1" fontId="3" fillId="0" borderId="11" xfId="0" applyNumberFormat="1" applyFont="1" applyBorder="1" applyAlignment="1">
      <alignment horizontal="center"/>
    </xf>
    <xf numFmtId="0" fontId="3" fillId="0" borderId="15" xfId="0" applyFont="1" applyBorder="1"/>
    <xf numFmtId="0" fontId="16" fillId="0" borderId="7" xfId="0" applyFont="1" applyBorder="1"/>
    <xf numFmtId="0" fontId="3" fillId="0" borderId="10" xfId="0" applyFont="1" applyBorder="1" applyAlignment="1">
      <alignment horizontal="left"/>
    </xf>
    <xf numFmtId="0" fontId="3" fillId="0" borderId="11" xfId="0" applyFont="1" applyBorder="1" applyAlignment="1">
      <alignment horizontal="center"/>
    </xf>
    <xf numFmtId="1" fontId="3" fillId="0" borderId="16" xfId="0" applyNumberFormat="1" applyFont="1" applyBorder="1" applyAlignment="1">
      <alignment horizontal="center"/>
    </xf>
    <xf numFmtId="1" fontId="3" fillId="0" borderId="21" xfId="0" applyNumberFormat="1" applyFont="1" applyBorder="1" applyAlignment="1">
      <alignment horizontal="center"/>
    </xf>
    <xf numFmtId="1" fontId="0" fillId="0" borderId="11" xfId="0" applyNumberFormat="1" applyBorder="1"/>
    <xf numFmtId="0" fontId="2" fillId="0" borderId="10" xfId="1" applyBorder="1"/>
    <xf numFmtId="0" fontId="2" fillId="0" borderId="11" xfId="1" applyBorder="1"/>
    <xf numFmtId="0" fontId="2" fillId="0" borderId="15" xfId="1" applyBorder="1"/>
    <xf numFmtId="0" fontId="2" fillId="0" borderId="21" xfId="1" applyBorder="1"/>
    <xf numFmtId="0" fontId="2" fillId="4" borderId="5" xfId="1" applyFill="1" applyBorder="1" applyAlignment="1">
      <alignment horizontal="center" vertical="top"/>
    </xf>
    <xf numFmtId="0" fontId="0" fillId="0" borderId="23" xfId="0" applyBorder="1" applyAlignment="1">
      <alignment horizontal="center" vertical="center"/>
    </xf>
    <xf numFmtId="0" fontId="17" fillId="4" borderId="22" xfId="1" applyFont="1" applyFill="1" applyBorder="1" applyAlignment="1">
      <alignment horizontal="center" vertical="top"/>
    </xf>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3" fillId="0" borderId="0" xfId="0" applyFont="1" applyAlignment="1">
      <alignment horizontal="left" vertical="center" wrapText="1"/>
    </xf>
    <xf numFmtId="0" fontId="3" fillId="0" borderId="29" xfId="0" applyFont="1" applyBorder="1"/>
    <xf numFmtId="0" fontId="3" fillId="2" borderId="29" xfId="0" applyFont="1" applyFill="1" applyBorder="1" applyAlignment="1">
      <alignment horizontal="center"/>
    </xf>
    <xf numFmtId="1" fontId="3" fillId="0" borderId="30" xfId="0" applyNumberFormat="1" applyFont="1" applyBorder="1" applyAlignment="1">
      <alignment horizontal="center"/>
    </xf>
    <xf numFmtId="0" fontId="0" fillId="0" borderId="29" xfId="0" applyBorder="1"/>
    <xf numFmtId="1" fontId="3" fillId="0" borderId="29" xfId="0" applyNumberFormat="1" applyFont="1" applyBorder="1"/>
    <xf numFmtId="1" fontId="3" fillId="0" borderId="31" xfId="0" applyNumberFormat="1" applyFont="1" applyBorder="1" applyAlignment="1">
      <alignment horizontal="center"/>
    </xf>
    <xf numFmtId="1" fontId="3" fillId="2" borderId="0" xfId="0" applyNumberFormat="1" applyFont="1" applyFill="1" applyAlignment="1">
      <alignment horizontal="center"/>
    </xf>
    <xf numFmtId="0" fontId="9" fillId="0" borderId="10" xfId="0" applyFont="1" applyBorder="1"/>
    <xf numFmtId="164" fontId="0" fillId="3" borderId="0" xfId="0" applyNumberFormat="1" applyFill="1"/>
    <xf numFmtId="3" fontId="0" fillId="3" borderId="0" xfId="0" applyNumberFormat="1" applyFill="1"/>
    <xf numFmtId="165" fontId="0" fillId="3" borderId="0" xfId="0" applyNumberFormat="1" applyFill="1"/>
    <xf numFmtId="0" fontId="0" fillId="3" borderId="0" xfId="0" applyFill="1"/>
    <xf numFmtId="4" fontId="0" fillId="3" borderId="0" xfId="0" applyNumberFormat="1" applyFill="1"/>
    <xf numFmtId="1" fontId="0" fillId="0" borderId="16" xfId="0" applyNumberFormat="1" applyBorder="1"/>
    <xf numFmtId="0" fontId="0" fillId="0" borderId="21" xfId="0" applyBorder="1"/>
    <xf numFmtId="0" fontId="12" fillId="0" borderId="28" xfId="0" applyFont="1" applyBorder="1"/>
    <xf numFmtId="0" fontId="3" fillId="0" borderId="32" xfId="0" applyFont="1" applyBorder="1"/>
    <xf numFmtId="1" fontId="0" fillId="3" borderId="0" xfId="0" applyNumberFormat="1" applyFill="1"/>
    <xf numFmtId="3" fontId="0" fillId="0" borderId="16" xfId="0" applyNumberFormat="1" applyBorder="1"/>
    <xf numFmtId="0" fontId="13" fillId="0" borderId="11" xfId="0" applyFont="1" applyBorder="1"/>
    <xf numFmtId="0" fontId="3" fillId="0" borderId="7" xfId="0" applyFont="1" applyBorder="1"/>
    <xf numFmtId="0" fontId="3" fillId="2" borderId="9" xfId="0" applyFont="1" applyFill="1" applyBorder="1" applyAlignment="1">
      <alignment horizontal="left"/>
    </xf>
    <xf numFmtId="0" fontId="3" fillId="2" borderId="11" xfId="0" applyFont="1" applyFill="1" applyBorder="1" applyAlignment="1">
      <alignment horizontal="left"/>
    </xf>
    <xf numFmtId="0" fontId="3" fillId="0" borderId="34" xfId="0" applyFont="1" applyBorder="1" applyAlignment="1">
      <alignment horizontal="center"/>
    </xf>
    <xf numFmtId="1" fontId="3" fillId="0" borderId="35" xfId="0" applyNumberFormat="1" applyFont="1" applyBorder="1" applyAlignment="1">
      <alignment horizontal="right"/>
    </xf>
    <xf numFmtId="0" fontId="12" fillId="0" borderId="10" xfId="0" applyFont="1" applyBorder="1"/>
    <xf numFmtId="0" fontId="0" fillId="0" borderId="36" xfId="0" applyBorder="1"/>
    <xf numFmtId="0" fontId="13" fillId="3" borderId="11" xfId="0" applyFont="1" applyFill="1" applyBorder="1" applyAlignment="1">
      <alignment horizontal="left"/>
    </xf>
    <xf numFmtId="0" fontId="13" fillId="0" borderId="35" xfId="0" applyFont="1" applyBorder="1"/>
    <xf numFmtId="1" fontId="3" fillId="0" borderId="3" xfId="0" applyNumberFormat="1" applyFont="1" applyBorder="1" applyAlignment="1">
      <alignment horizontal="center"/>
    </xf>
    <xf numFmtId="1" fontId="3" fillId="0" borderId="33" xfId="0" applyNumberFormat="1" applyFont="1" applyBorder="1" applyAlignment="1">
      <alignment horizontal="center"/>
    </xf>
    <xf numFmtId="1" fontId="0" fillId="0" borderId="33" xfId="0" applyNumberFormat="1" applyBorder="1"/>
    <xf numFmtId="3" fontId="0" fillId="0" borderId="33" xfId="0" applyNumberFormat="1" applyBorder="1"/>
    <xf numFmtId="1" fontId="0" fillId="0" borderId="37" xfId="0" applyNumberFormat="1" applyBorder="1" applyAlignment="1">
      <alignment horizontal="center"/>
    </xf>
    <xf numFmtId="1" fontId="0" fillId="0" borderId="38" xfId="0" applyNumberFormat="1" applyBorder="1" applyAlignment="1">
      <alignment horizontal="center"/>
    </xf>
    <xf numFmtId="0" fontId="0" fillId="0" borderId="0" xfId="0" applyAlignment="1">
      <alignment wrapText="1"/>
    </xf>
    <xf numFmtId="0" fontId="5" fillId="0" borderId="0" xfId="0" applyFont="1" applyAlignment="1">
      <alignment horizontal="left" wrapText="1"/>
    </xf>
    <xf numFmtId="0" fontId="5" fillId="0" borderId="0" xfId="0" applyFont="1" applyAlignment="1">
      <alignment wrapText="1"/>
    </xf>
    <xf numFmtId="0" fontId="3" fillId="5" borderId="0" xfId="0" applyFont="1" applyFill="1" applyAlignment="1">
      <alignment horizontal="center"/>
    </xf>
    <xf numFmtId="0" fontId="3" fillId="5" borderId="11" xfId="0" applyFont="1" applyFill="1" applyBorder="1" applyAlignment="1">
      <alignment horizontal="center"/>
    </xf>
    <xf numFmtId="2" fontId="24" fillId="0" borderId="0" xfId="1" applyNumberFormat="1" applyFont="1"/>
    <xf numFmtId="0" fontId="25" fillId="0" borderId="6" xfId="1" applyFont="1" applyBorder="1" applyAlignment="1">
      <alignment horizontal="center" vertical="top"/>
    </xf>
    <xf numFmtId="9" fontId="3" fillId="2" borderId="0" xfId="0" applyNumberFormat="1" applyFont="1" applyFill="1" applyAlignment="1">
      <alignment horizontal="center"/>
    </xf>
    <xf numFmtId="9" fontId="3" fillId="2" borderId="11" xfId="0" applyNumberFormat="1" applyFont="1" applyFill="1" applyBorder="1" applyAlignment="1">
      <alignment horizontal="center"/>
    </xf>
    <xf numFmtId="0" fontId="3" fillId="0" borderId="0" xfId="0" applyFont="1" applyAlignment="1">
      <alignment wrapText="1"/>
    </xf>
    <xf numFmtId="0" fontId="11" fillId="0" borderId="0" xfId="2" applyAlignment="1">
      <alignment wrapText="1"/>
    </xf>
    <xf numFmtId="0" fontId="3" fillId="0" borderId="0" xfId="0" applyFont="1" applyAlignment="1">
      <alignment horizontal="left" vertical="center" wrapText="1"/>
    </xf>
    <xf numFmtId="0" fontId="18" fillId="0" borderId="10" xfId="0" applyFont="1" applyBorder="1" applyAlignment="1">
      <alignment wrapText="1"/>
    </xf>
    <xf numFmtId="0" fontId="18" fillId="0" borderId="0" xfId="0" applyFont="1" applyAlignment="1">
      <alignment wrapText="1"/>
    </xf>
    <xf numFmtId="0" fontId="5" fillId="0" borderId="14" xfId="0" applyFont="1" applyBorder="1" applyAlignment="1">
      <alignment wrapText="1"/>
    </xf>
    <xf numFmtId="0" fontId="5" fillId="0" borderId="4" xfId="0" applyFont="1" applyBorder="1" applyAlignment="1">
      <alignment wrapText="1"/>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vertical="top" wrapText="1"/>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vertical="top" wrapText="1"/>
    </xf>
    <xf numFmtId="0" fontId="5" fillId="0" borderId="0" xfId="0" applyFont="1" applyAlignment="1">
      <alignment wrapText="1"/>
    </xf>
    <xf numFmtId="0" fontId="4" fillId="0" borderId="0" xfId="0" applyFont="1" applyAlignment="1">
      <alignment wrapText="1"/>
    </xf>
    <xf numFmtId="0" fontId="15" fillId="0" borderId="0" xfId="0" applyFont="1" applyAlignment="1">
      <alignment horizontal="center"/>
    </xf>
    <xf numFmtId="0" fontId="5" fillId="0" borderId="0" xfId="0" applyFont="1" applyAlignment="1"/>
    <xf numFmtId="0" fontId="5" fillId="0" borderId="10" xfId="0" applyFont="1" applyBorder="1" applyAlignment="1"/>
    <xf numFmtId="0" fontId="1" fillId="4" borderId="6" xfId="1" applyFont="1" applyFill="1" applyBorder="1" applyAlignment="1">
      <alignment horizontal="center" vertical="top"/>
    </xf>
  </cellXfs>
  <cellStyles count="3">
    <cellStyle name="Hyperlink" xfId="2" builtinId="8"/>
    <cellStyle name="Normal" xfId="0" builtinId="0"/>
    <cellStyle name="Normal 2" xfId="1" xr:uid="{EA2D150E-948A-4F4E-A1EC-AF5A95216119}"/>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66FF66"/>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66FF66"/>
      <color rgb="FF2090FF"/>
      <color rgb="FF773605"/>
      <color rgb="FF79A02C"/>
      <color rgb="FFBD95C8"/>
      <color rgb="FFF8A769"/>
      <color rgb="FF9053A1"/>
      <color rgb="FFCC99FF"/>
      <color rgb="FFFF66CC"/>
      <color rgb="FF0046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3</xdr:col>
      <xdr:colOff>47625</xdr:colOff>
      <xdr:row>0</xdr:row>
      <xdr:rowOff>0</xdr:rowOff>
    </xdr:from>
    <xdr:to>
      <xdr:col>4</xdr:col>
      <xdr:colOff>0</xdr:colOff>
      <xdr:row>0</xdr:row>
      <xdr:rowOff>180975</xdr:rowOff>
    </xdr:to>
    <xdr:pic>
      <xdr:nvPicPr>
        <xdr:cNvPr id="2" name="Picture 1">
          <a:extLst>
            <a:ext uri="{FF2B5EF4-FFF2-40B4-BE49-F238E27FC236}">
              <a16:creationId xmlns:a16="http://schemas.microsoft.com/office/drawing/2014/main" id="{A2533952-95C4-4FD0-8CED-7DF00C6A002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24175" y="0"/>
          <a:ext cx="1524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95250</xdr:colOff>
      <xdr:row>0</xdr:row>
      <xdr:rowOff>0</xdr:rowOff>
    </xdr:from>
    <xdr:to>
      <xdr:col>4</xdr:col>
      <xdr:colOff>228600</xdr:colOff>
      <xdr:row>0</xdr:row>
      <xdr:rowOff>180975</xdr:rowOff>
    </xdr:to>
    <xdr:pic>
      <xdr:nvPicPr>
        <xdr:cNvPr id="3" name="Picture 2">
          <a:extLst>
            <a:ext uri="{FF2B5EF4-FFF2-40B4-BE49-F238E27FC236}">
              <a16:creationId xmlns:a16="http://schemas.microsoft.com/office/drawing/2014/main" id="{F5775CCD-664D-4411-BEA5-B84AEE2463D9}"/>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57725" y="0"/>
          <a:ext cx="1333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95250</xdr:colOff>
      <xdr:row>0</xdr:row>
      <xdr:rowOff>0</xdr:rowOff>
    </xdr:from>
    <xdr:to>
      <xdr:col>5</xdr:col>
      <xdr:colOff>180975</xdr:colOff>
      <xdr:row>0</xdr:row>
      <xdr:rowOff>180975</xdr:rowOff>
    </xdr:to>
    <xdr:pic>
      <xdr:nvPicPr>
        <xdr:cNvPr id="4" name="Picture 3">
          <a:extLst>
            <a:ext uri="{FF2B5EF4-FFF2-40B4-BE49-F238E27FC236}">
              <a16:creationId xmlns:a16="http://schemas.microsoft.com/office/drawing/2014/main" id="{BCAC46ED-2F08-4BF7-A771-491192355DC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62525" y="0"/>
          <a:ext cx="857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76200</xdr:colOff>
      <xdr:row>0</xdr:row>
      <xdr:rowOff>0</xdr:rowOff>
    </xdr:from>
    <xdr:to>
      <xdr:col>7</xdr:col>
      <xdr:colOff>247650</xdr:colOff>
      <xdr:row>0</xdr:row>
      <xdr:rowOff>190500</xdr:rowOff>
    </xdr:to>
    <xdr:pic>
      <xdr:nvPicPr>
        <xdr:cNvPr id="9" name="Picture 8">
          <a:extLst>
            <a:ext uri="{FF2B5EF4-FFF2-40B4-BE49-F238E27FC236}">
              <a16:creationId xmlns:a16="http://schemas.microsoft.com/office/drawing/2014/main" id="{BBBC720B-7510-4E04-901B-116D0F64248E}"/>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276975" y="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66675</xdr:colOff>
      <xdr:row>0</xdr:row>
      <xdr:rowOff>0</xdr:rowOff>
    </xdr:from>
    <xdr:to>
      <xdr:col>8</xdr:col>
      <xdr:colOff>762000</xdr:colOff>
      <xdr:row>0</xdr:row>
      <xdr:rowOff>180975</xdr:rowOff>
    </xdr:to>
    <xdr:pic>
      <xdr:nvPicPr>
        <xdr:cNvPr id="14" name="Picture 13">
          <a:extLst>
            <a:ext uri="{FF2B5EF4-FFF2-40B4-BE49-F238E27FC236}">
              <a16:creationId xmlns:a16="http://schemas.microsoft.com/office/drawing/2014/main" id="{665E7A6F-B49F-4A55-8A5E-81A8526B9F06}"/>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43725" y="0"/>
          <a:ext cx="6953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76200</xdr:colOff>
      <xdr:row>0</xdr:row>
      <xdr:rowOff>28575</xdr:rowOff>
    </xdr:from>
    <xdr:to>
      <xdr:col>10</xdr:col>
      <xdr:colOff>247650</xdr:colOff>
      <xdr:row>0</xdr:row>
      <xdr:rowOff>209550</xdr:rowOff>
    </xdr:to>
    <xdr:pic>
      <xdr:nvPicPr>
        <xdr:cNvPr id="17" name="Picture 16">
          <a:extLst>
            <a:ext uri="{FF2B5EF4-FFF2-40B4-BE49-F238E27FC236}">
              <a16:creationId xmlns:a16="http://schemas.microsoft.com/office/drawing/2014/main" id="{C0836A19-4AE6-46E5-83DE-0D070EAE49A7}"/>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34400" y="28575"/>
          <a:ext cx="1714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38100</xdr:colOff>
      <xdr:row>0</xdr:row>
      <xdr:rowOff>0</xdr:rowOff>
    </xdr:from>
    <xdr:to>
      <xdr:col>6</xdr:col>
      <xdr:colOff>790575</xdr:colOff>
      <xdr:row>0</xdr:row>
      <xdr:rowOff>180975</xdr:rowOff>
    </xdr:to>
    <xdr:pic>
      <xdr:nvPicPr>
        <xdr:cNvPr id="18" name="Picture 17">
          <a:extLst>
            <a:ext uri="{FF2B5EF4-FFF2-40B4-BE49-F238E27FC236}">
              <a16:creationId xmlns:a16="http://schemas.microsoft.com/office/drawing/2014/main" id="{743661BA-BED0-48BC-8D8F-E71BA6191BEE}"/>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10175" y="0"/>
          <a:ext cx="7524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8660</xdr:colOff>
      <xdr:row>0</xdr:row>
      <xdr:rowOff>21649</xdr:rowOff>
    </xdr:from>
    <xdr:to>
      <xdr:col>9</xdr:col>
      <xdr:colOff>757672</xdr:colOff>
      <xdr:row>0</xdr:row>
      <xdr:rowOff>208902</xdr:rowOff>
    </xdr:to>
    <xdr:pic>
      <xdr:nvPicPr>
        <xdr:cNvPr id="5" name="Picture 4">
          <a:extLst>
            <a:ext uri="{FF2B5EF4-FFF2-40B4-BE49-F238E27FC236}">
              <a16:creationId xmlns:a16="http://schemas.microsoft.com/office/drawing/2014/main" id="{EE05A421-2886-69B0-9539-BA665F13509B}"/>
            </a:ext>
          </a:extLst>
        </xdr:cNvPr>
        <xdr:cNvPicPr>
          <a:picLocks noChangeAspect="1"/>
        </xdr:cNvPicPr>
      </xdr:nvPicPr>
      <xdr:blipFill>
        <a:blip xmlns:r="http://schemas.openxmlformats.org/officeDocument/2006/relationships" r:embed="rId8"/>
        <a:stretch>
          <a:fillRect/>
        </a:stretch>
      </xdr:blipFill>
      <xdr:spPr>
        <a:xfrm>
          <a:off x="5654387" y="21649"/>
          <a:ext cx="749012" cy="1872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104775</xdr:colOff>
      <xdr:row>37</xdr:row>
      <xdr:rowOff>180975</xdr:rowOff>
    </xdr:from>
    <xdr:to>
      <xdr:col>9</xdr:col>
      <xdr:colOff>342900</xdr:colOff>
      <xdr:row>38</xdr:row>
      <xdr:rowOff>180975</xdr:rowOff>
    </xdr:to>
    <xdr:pic>
      <xdr:nvPicPr>
        <xdr:cNvPr id="2" name="Picture 1">
          <a:extLst>
            <a:ext uri="{FF2B5EF4-FFF2-40B4-BE49-F238E27FC236}">
              <a16:creationId xmlns:a16="http://schemas.microsoft.com/office/drawing/2014/main" id="{C5F41466-BC4B-4808-8E08-E191D8CE9AB3}"/>
            </a:ext>
          </a:extLst>
        </xdr:cNvPr>
        <xdr:cNvPicPr>
          <a:picLocks noChangeAspect="1"/>
        </xdr:cNvPicPr>
      </xdr:nvPicPr>
      <xdr:blipFill rotWithShape="1">
        <a:blip xmlns:r="http://schemas.openxmlformats.org/officeDocument/2006/relationships" r:embed="rId1"/>
        <a:srcRect b="34599"/>
        <a:stretch/>
      </xdr:blipFill>
      <xdr:spPr>
        <a:xfrm>
          <a:off x="3819525" y="7505700"/>
          <a:ext cx="2066925" cy="200025"/>
        </a:xfrm>
        <a:prstGeom prst="rect">
          <a:avLst/>
        </a:prstGeom>
        <a:ln>
          <a:solidFill>
            <a:schemeClr val="tx1"/>
          </a:solidFill>
        </a:ln>
      </xdr:spPr>
    </xdr:pic>
    <xdr:clientData/>
  </xdr:twoCellAnchor>
  <xdr:twoCellAnchor editAs="oneCell">
    <xdr:from>
      <xdr:col>6</xdr:col>
      <xdr:colOff>152400</xdr:colOff>
      <xdr:row>29</xdr:row>
      <xdr:rowOff>85725</xdr:rowOff>
    </xdr:from>
    <xdr:to>
      <xdr:col>8</xdr:col>
      <xdr:colOff>438360</xdr:colOff>
      <xdr:row>31</xdr:row>
      <xdr:rowOff>95305</xdr:rowOff>
    </xdr:to>
    <xdr:pic>
      <xdr:nvPicPr>
        <xdr:cNvPr id="3" name="Picture 2">
          <a:extLst>
            <a:ext uri="{FF2B5EF4-FFF2-40B4-BE49-F238E27FC236}">
              <a16:creationId xmlns:a16="http://schemas.microsoft.com/office/drawing/2014/main" id="{BA8F179F-AE25-4FC9-8224-2F524E5BC3B0}"/>
            </a:ext>
          </a:extLst>
        </xdr:cNvPr>
        <xdr:cNvPicPr>
          <a:picLocks noChangeAspect="1"/>
        </xdr:cNvPicPr>
      </xdr:nvPicPr>
      <xdr:blipFill>
        <a:blip xmlns:r="http://schemas.openxmlformats.org/officeDocument/2006/relationships" r:embed="rId2"/>
        <a:stretch>
          <a:fillRect/>
        </a:stretch>
      </xdr:blipFill>
      <xdr:spPr>
        <a:xfrm>
          <a:off x="3867150" y="5848350"/>
          <a:ext cx="1505160" cy="390580"/>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cy.prieto@cr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6"/>
  <sheetViews>
    <sheetView zoomScaleNormal="100" workbookViewId="0">
      <selection activeCell="C15" sqref="C15:O15"/>
    </sheetView>
    <sheetView workbookViewId="1">
      <selection activeCell="B15" sqref="B15"/>
    </sheetView>
  </sheetViews>
  <sheetFormatPr defaultRowHeight="15"/>
  <cols>
    <col min="1" max="1025" width="8.85546875"/>
  </cols>
  <sheetData>
    <row r="1" spans="1:19">
      <c r="A1" s="116"/>
      <c r="B1" s="116"/>
      <c r="C1" s="116"/>
      <c r="D1" s="116"/>
      <c r="E1" s="116"/>
      <c r="F1" s="116"/>
      <c r="G1" s="116"/>
      <c r="H1" s="116"/>
      <c r="I1" s="116"/>
      <c r="J1" s="116"/>
      <c r="K1" s="116"/>
      <c r="L1" s="116"/>
      <c r="M1" s="116"/>
      <c r="N1" s="116"/>
      <c r="O1" s="116"/>
    </row>
    <row r="2" spans="1:19">
      <c r="A2" s="116"/>
      <c r="B2" s="116"/>
      <c r="C2" s="116"/>
      <c r="D2" s="116"/>
      <c r="E2" s="116"/>
      <c r="F2" s="116"/>
      <c r="G2" s="116"/>
      <c r="H2" s="116"/>
      <c r="I2" s="116"/>
      <c r="J2" s="116"/>
      <c r="K2" s="116"/>
      <c r="L2" s="116"/>
      <c r="M2" s="116"/>
      <c r="N2" s="116"/>
      <c r="O2" s="116"/>
    </row>
    <row r="3" spans="1:19" ht="30" customHeight="1">
      <c r="A3" s="125" t="s">
        <v>0</v>
      </c>
      <c r="B3" s="125"/>
      <c r="C3" s="125"/>
      <c r="D3" s="125"/>
      <c r="E3" s="125"/>
      <c r="F3" s="125"/>
      <c r="G3" s="125"/>
      <c r="H3" s="125"/>
      <c r="I3" s="125"/>
      <c r="J3" s="125"/>
      <c r="K3" s="125"/>
      <c r="L3" s="125"/>
      <c r="M3" s="125"/>
      <c r="N3" s="125"/>
      <c r="O3" s="125"/>
    </row>
    <row r="4" spans="1:19">
      <c r="A4" s="116"/>
      <c r="B4" s="116"/>
      <c r="C4" s="116"/>
      <c r="D4" s="116"/>
      <c r="E4" s="116"/>
      <c r="F4" s="116"/>
      <c r="G4" s="116"/>
      <c r="H4" s="116"/>
      <c r="I4" s="116"/>
      <c r="J4" s="116"/>
      <c r="K4" s="116"/>
      <c r="L4" s="116"/>
      <c r="M4" s="116"/>
      <c r="N4" s="116"/>
      <c r="O4" s="116"/>
    </row>
    <row r="5" spans="1:19">
      <c r="A5" s="125" t="s">
        <v>1</v>
      </c>
      <c r="B5" s="125"/>
      <c r="C5" s="125"/>
      <c r="D5" s="125"/>
      <c r="E5" s="125"/>
      <c r="F5" s="125"/>
      <c r="G5" s="125"/>
      <c r="H5" s="125"/>
      <c r="I5" s="125"/>
      <c r="J5" s="125"/>
      <c r="K5" s="125"/>
      <c r="L5" s="125"/>
      <c r="M5" s="125"/>
      <c r="N5" s="125"/>
      <c r="O5" s="125"/>
    </row>
    <row r="6" spans="1:19">
      <c r="A6" s="116"/>
      <c r="B6" s="116"/>
      <c r="C6" s="116"/>
      <c r="D6" s="116"/>
      <c r="E6" s="116"/>
      <c r="F6" s="116"/>
      <c r="G6" s="116"/>
      <c r="H6" s="116"/>
      <c r="I6" s="116"/>
      <c r="J6" s="116"/>
      <c r="K6" s="116"/>
      <c r="L6" s="116"/>
      <c r="M6" s="116"/>
      <c r="N6" s="116"/>
      <c r="O6" s="116"/>
    </row>
    <row r="7" spans="1:19" ht="60" customHeight="1">
      <c r="A7" s="127" t="s">
        <v>2</v>
      </c>
      <c r="B7" s="127"/>
      <c r="C7" s="127"/>
      <c r="D7" s="127"/>
      <c r="E7" s="127"/>
      <c r="F7" s="127"/>
      <c r="G7" s="127"/>
      <c r="H7" s="127"/>
      <c r="I7" s="127"/>
      <c r="J7" s="127"/>
      <c r="K7" s="127"/>
      <c r="L7" s="127"/>
      <c r="M7" s="127"/>
      <c r="N7" s="127"/>
      <c r="O7" s="127"/>
      <c r="P7" s="80"/>
      <c r="Q7" s="80"/>
      <c r="R7" s="80"/>
      <c r="S7" s="80"/>
    </row>
    <row r="8" spans="1:19">
      <c r="A8" s="116"/>
      <c r="B8" s="116"/>
      <c r="C8" s="116"/>
      <c r="D8" s="116"/>
      <c r="E8" s="116"/>
      <c r="F8" s="116"/>
      <c r="G8" s="116"/>
      <c r="H8" s="116"/>
      <c r="I8" s="116"/>
      <c r="J8" s="116"/>
      <c r="K8" s="116"/>
      <c r="L8" s="116"/>
      <c r="M8" s="116"/>
      <c r="N8" s="116"/>
      <c r="O8" s="116"/>
    </row>
    <row r="9" spans="1:19">
      <c r="A9" s="125" t="s">
        <v>3</v>
      </c>
      <c r="B9" s="125"/>
      <c r="C9" s="125"/>
      <c r="D9" s="125"/>
      <c r="E9" s="125"/>
      <c r="F9" s="125"/>
      <c r="G9" s="125"/>
      <c r="H9" s="125"/>
      <c r="I9" s="125"/>
      <c r="J9" s="125"/>
      <c r="K9" s="125"/>
      <c r="L9" s="125"/>
      <c r="M9" s="125"/>
      <c r="N9" s="125"/>
      <c r="O9" s="125"/>
    </row>
    <row r="10" spans="1:19">
      <c r="A10" s="116"/>
      <c r="B10" s="116"/>
      <c r="C10" s="116"/>
      <c r="D10" s="116"/>
      <c r="E10" s="116"/>
      <c r="F10" s="116"/>
      <c r="G10" s="116"/>
      <c r="H10" s="116"/>
      <c r="I10" s="116"/>
      <c r="J10" s="116"/>
      <c r="K10" s="116"/>
      <c r="L10" s="116"/>
      <c r="M10" s="116"/>
      <c r="N10" s="116"/>
      <c r="O10" s="116"/>
    </row>
    <row r="11" spans="1:19">
      <c r="A11" s="125" t="s">
        <v>4</v>
      </c>
      <c r="B11" s="125"/>
      <c r="C11" s="125"/>
      <c r="D11" s="125"/>
      <c r="E11" s="125"/>
      <c r="F11" s="125"/>
      <c r="G11" s="125"/>
      <c r="H11" s="125"/>
      <c r="I11" s="125"/>
      <c r="J11" s="125"/>
      <c r="K11" s="125"/>
      <c r="L11" s="125"/>
      <c r="M11" s="125"/>
      <c r="N11" s="125"/>
      <c r="O11" s="125"/>
    </row>
    <row r="12" spans="1:19" ht="30.75" customHeight="1">
      <c r="A12" s="116"/>
      <c r="B12" s="116"/>
      <c r="C12" s="116"/>
      <c r="D12" s="125" t="s">
        <v>5</v>
      </c>
      <c r="E12" s="125"/>
      <c r="F12" s="125"/>
      <c r="G12" s="125"/>
      <c r="H12" s="125"/>
      <c r="I12" s="125"/>
      <c r="J12" s="125"/>
      <c r="K12" s="125"/>
      <c r="L12" s="125"/>
      <c r="M12" s="125"/>
      <c r="N12" s="125"/>
      <c r="O12" s="125"/>
    </row>
    <row r="13" spans="1:19">
      <c r="A13" s="116"/>
      <c r="B13" s="116"/>
      <c r="C13" s="116"/>
      <c r="D13" s="116"/>
      <c r="E13" s="116"/>
      <c r="F13" s="116"/>
      <c r="G13" s="116"/>
      <c r="H13" s="116"/>
      <c r="I13" s="116"/>
      <c r="J13" s="116"/>
      <c r="K13" s="116"/>
      <c r="L13" s="116"/>
      <c r="M13" s="116"/>
      <c r="N13" s="116"/>
      <c r="O13" s="116"/>
    </row>
    <row r="14" spans="1:19">
      <c r="A14" s="125" t="s">
        <v>6</v>
      </c>
      <c r="B14" s="125"/>
      <c r="C14" s="125"/>
      <c r="D14" s="125"/>
      <c r="E14" s="125"/>
      <c r="F14" s="125"/>
      <c r="G14" s="125"/>
      <c r="H14" s="125"/>
      <c r="I14" s="125"/>
      <c r="J14" s="125"/>
      <c r="K14" s="125"/>
      <c r="L14" s="125"/>
      <c r="M14" s="125"/>
      <c r="N14" s="125"/>
      <c r="O14" s="125"/>
    </row>
    <row r="15" spans="1:19">
      <c r="A15" s="116"/>
      <c r="B15" s="116"/>
      <c r="C15" s="126" t="s">
        <v>7</v>
      </c>
      <c r="D15" s="126"/>
      <c r="E15" s="126"/>
      <c r="F15" s="126"/>
      <c r="G15" s="126"/>
      <c r="H15" s="126"/>
      <c r="I15" s="126"/>
      <c r="J15" s="126"/>
      <c r="K15" s="126"/>
      <c r="L15" s="126"/>
      <c r="M15" s="126"/>
      <c r="N15" s="126"/>
      <c r="O15" s="126"/>
    </row>
    <row r="16" spans="1:19">
      <c r="C16" s="1"/>
    </row>
  </sheetData>
  <mergeCells count="8">
    <mergeCell ref="A11:O11"/>
    <mergeCell ref="D12:O12"/>
    <mergeCell ref="A14:O14"/>
    <mergeCell ref="C15:O15"/>
    <mergeCell ref="A3:O3"/>
    <mergeCell ref="A5:O5"/>
    <mergeCell ref="A7:O7"/>
    <mergeCell ref="A9:O9"/>
  </mergeCells>
  <hyperlinks>
    <hyperlink ref="C15" r:id="rId1" xr:uid="{979F99DC-929A-46EC-84DA-66DD91B4426F}"/>
  </hyperlinks>
  <pageMargins left="0.25" right="0.25" top="0.75" bottom="0.75" header="0.3" footer="0.3"/>
  <pageSetup firstPageNumber="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9"/>
  <sheetViews>
    <sheetView tabSelected="1" zoomScaleNormal="100" workbookViewId="0">
      <selection activeCell="T17" sqref="T17"/>
    </sheetView>
    <sheetView workbookViewId="1">
      <selection activeCell="A17" sqref="A17:J17"/>
    </sheetView>
  </sheetViews>
  <sheetFormatPr defaultRowHeight="15"/>
  <cols>
    <col min="1" max="1" width="8.85546875"/>
    <col min="2" max="2" width="8.85546875" style="2"/>
    <col min="3" max="7" width="8.85546875"/>
    <col min="8" max="8" width="8.85546875" style="2"/>
    <col min="9" max="11" width="8.85546875"/>
    <col min="12" max="12" width="0" hidden="1" customWidth="1"/>
    <col min="19" max="1025" width="8.85546875"/>
  </cols>
  <sheetData>
    <row r="1" spans="1:20" ht="18">
      <c r="A1" s="3" t="s">
        <v>8</v>
      </c>
      <c r="B1"/>
      <c r="C1" s="1"/>
      <c r="D1" s="1"/>
      <c r="E1" s="1"/>
      <c r="F1" s="1"/>
      <c r="G1" s="1"/>
      <c r="H1"/>
      <c r="I1" s="1"/>
      <c r="J1" s="1"/>
      <c r="K1" s="1"/>
      <c r="L1" s="1"/>
      <c r="M1" s="1"/>
      <c r="N1" s="1"/>
    </row>
    <row r="2" spans="1:20" ht="18.75" thickBot="1">
      <c r="A2" s="3"/>
      <c r="B2"/>
      <c r="C2" s="1"/>
      <c r="D2" s="1"/>
      <c r="E2" s="1"/>
      <c r="F2" s="1"/>
      <c r="G2" s="1"/>
      <c r="H2"/>
      <c r="I2" s="1"/>
      <c r="J2" s="1"/>
      <c r="K2" s="1"/>
      <c r="L2" s="1"/>
      <c r="M2" s="1"/>
      <c r="N2" s="1"/>
    </row>
    <row r="3" spans="1:20" ht="18">
      <c r="A3" s="32"/>
      <c r="B3" s="33"/>
      <c r="C3" s="34"/>
      <c r="D3" s="34" t="s">
        <v>9</v>
      </c>
      <c r="E3" s="34"/>
      <c r="F3" s="34"/>
      <c r="G3" s="34"/>
      <c r="H3" s="35">
        <v>10</v>
      </c>
      <c r="I3" s="34"/>
      <c r="J3" s="34"/>
      <c r="K3" s="34"/>
      <c r="L3" s="34"/>
      <c r="M3" s="34"/>
      <c r="N3" s="34"/>
      <c r="O3" s="33"/>
      <c r="P3" s="33"/>
      <c r="Q3" s="33"/>
      <c r="R3" s="36"/>
    </row>
    <row r="4" spans="1:20" ht="18">
      <c r="A4" s="37"/>
      <c r="B4"/>
      <c r="C4" s="1"/>
      <c r="D4" s="1"/>
      <c r="E4" s="1"/>
      <c r="F4" s="1"/>
      <c r="G4" s="1"/>
      <c r="H4" s="15"/>
      <c r="I4" s="1"/>
      <c r="J4" s="1"/>
      <c r="K4" s="1"/>
      <c r="L4" s="1"/>
      <c r="M4" s="1"/>
      <c r="N4" s="1"/>
      <c r="R4" s="38"/>
    </row>
    <row r="5" spans="1:20" ht="18">
      <c r="A5" s="39" t="s">
        <v>10</v>
      </c>
      <c r="B5"/>
      <c r="C5" s="1"/>
      <c r="D5" s="1"/>
      <c r="E5" s="1"/>
      <c r="F5" s="1"/>
      <c r="G5" s="1"/>
      <c r="H5"/>
      <c r="I5" s="1"/>
      <c r="J5" s="1"/>
      <c r="K5" s="1"/>
      <c r="L5" s="1"/>
      <c r="M5" s="1"/>
      <c r="N5" s="1"/>
      <c r="R5" s="38"/>
    </row>
    <row r="6" spans="1:20">
      <c r="A6" s="40" t="s">
        <v>11</v>
      </c>
      <c r="B6"/>
      <c r="C6" s="1"/>
      <c r="D6" s="1"/>
      <c r="E6" s="4">
        <f>20324*0.35</f>
        <v>7113.4</v>
      </c>
      <c r="F6" s="4">
        <f>20324*0.3</f>
        <v>6097.2</v>
      </c>
      <c r="G6" s="4">
        <f>20324*0.25</f>
        <v>5081</v>
      </c>
      <c r="H6" s="4">
        <f>20324*0.2</f>
        <v>4064.8</v>
      </c>
      <c r="I6" s="4">
        <f>20324*0.15</f>
        <v>3048.6</v>
      </c>
      <c r="J6" s="4">
        <f>20324*0.1</f>
        <v>2032.4</v>
      </c>
      <c r="K6" s="1"/>
      <c r="L6" s="1"/>
      <c r="M6" s="1">
        <f t="shared" ref="M6:R9" si="0">E6</f>
        <v>7113.4</v>
      </c>
      <c r="N6" s="1">
        <f t="shared" si="0"/>
        <v>6097.2</v>
      </c>
      <c r="O6" s="1">
        <f t="shared" si="0"/>
        <v>5081</v>
      </c>
      <c r="P6" s="1">
        <f t="shared" si="0"/>
        <v>4064.8</v>
      </c>
      <c r="Q6" s="1">
        <f t="shared" si="0"/>
        <v>3048.6</v>
      </c>
      <c r="R6" s="41">
        <f t="shared" si="0"/>
        <v>2032.4</v>
      </c>
    </row>
    <row r="7" spans="1:20" s="1" customFormat="1" ht="14.25">
      <c r="A7" s="40" t="s">
        <v>12</v>
      </c>
      <c r="E7" s="4">
        <v>7848</v>
      </c>
      <c r="F7" s="4">
        <v>7848</v>
      </c>
      <c r="G7" s="4">
        <v>7848</v>
      </c>
      <c r="H7" s="4">
        <v>7848</v>
      </c>
      <c r="I7" s="4">
        <v>7848</v>
      </c>
      <c r="J7" s="4">
        <v>7848</v>
      </c>
      <c r="M7" s="1">
        <f t="shared" si="0"/>
        <v>7848</v>
      </c>
      <c r="N7" s="1">
        <f t="shared" si="0"/>
        <v>7848</v>
      </c>
      <c r="O7" s="1">
        <f t="shared" si="0"/>
        <v>7848</v>
      </c>
      <c r="P7" s="1">
        <f t="shared" si="0"/>
        <v>7848</v>
      </c>
      <c r="Q7" s="1">
        <f t="shared" si="0"/>
        <v>7848</v>
      </c>
      <c r="R7" s="41">
        <f t="shared" si="0"/>
        <v>7848</v>
      </c>
    </row>
    <row r="8" spans="1:20">
      <c r="A8" s="40" t="s">
        <v>13</v>
      </c>
      <c r="B8"/>
      <c r="C8" s="1"/>
      <c r="D8" s="1"/>
      <c r="E8" s="119">
        <v>0.05</v>
      </c>
      <c r="F8" s="119">
        <v>0.05</v>
      </c>
      <c r="G8" s="119">
        <v>0.05</v>
      </c>
      <c r="H8" s="119">
        <v>0.05</v>
      </c>
      <c r="I8" s="119">
        <v>0.05</v>
      </c>
      <c r="J8" s="119">
        <v>0.05</v>
      </c>
      <c r="K8" s="1"/>
      <c r="L8" s="1"/>
      <c r="M8" s="1">
        <f t="shared" si="0"/>
        <v>0.05</v>
      </c>
      <c r="N8" s="1">
        <f t="shared" si="0"/>
        <v>0.05</v>
      </c>
      <c r="O8" s="1">
        <f t="shared" si="0"/>
        <v>0.05</v>
      </c>
      <c r="P8" s="1">
        <f t="shared" si="0"/>
        <v>0.05</v>
      </c>
      <c r="Q8" s="1">
        <f t="shared" si="0"/>
        <v>0.05</v>
      </c>
      <c r="R8" s="41">
        <f t="shared" si="0"/>
        <v>0.05</v>
      </c>
    </row>
    <row r="9" spans="1:20" ht="18">
      <c r="A9" s="40" t="s">
        <v>14</v>
      </c>
      <c r="B9"/>
      <c r="C9" s="1"/>
      <c r="D9" s="1"/>
      <c r="E9" s="119">
        <v>0.8</v>
      </c>
      <c r="F9" s="119">
        <v>0.8</v>
      </c>
      <c r="G9" s="119">
        <v>0.8</v>
      </c>
      <c r="H9" s="119">
        <v>0.8</v>
      </c>
      <c r="I9" s="119">
        <v>0.8</v>
      </c>
      <c r="J9" s="119">
        <v>0.8</v>
      </c>
      <c r="K9" s="1"/>
      <c r="L9" s="1"/>
      <c r="M9" s="1">
        <f t="shared" si="0"/>
        <v>0.8</v>
      </c>
      <c r="N9" s="1">
        <f t="shared" si="0"/>
        <v>0.8</v>
      </c>
      <c r="O9" s="1">
        <f t="shared" si="0"/>
        <v>0.8</v>
      </c>
      <c r="P9" s="1">
        <f t="shared" si="0"/>
        <v>0.8</v>
      </c>
      <c r="Q9" s="1">
        <f t="shared" si="0"/>
        <v>0.8</v>
      </c>
      <c r="R9" s="41">
        <f t="shared" si="0"/>
        <v>0.8</v>
      </c>
    </row>
    <row r="10" spans="1:20">
      <c r="A10" s="40"/>
      <c r="B10"/>
      <c r="C10" s="1"/>
      <c r="D10" s="1"/>
      <c r="F10" s="1"/>
      <c r="G10" s="1"/>
      <c r="H10"/>
      <c r="I10" s="1"/>
      <c r="J10" s="1"/>
      <c r="K10" s="1"/>
      <c r="L10" s="1"/>
      <c r="M10" s="1"/>
      <c r="N10" s="1"/>
      <c r="R10" s="38"/>
    </row>
    <row r="11" spans="1:20">
      <c r="A11" s="42" t="s">
        <v>15</v>
      </c>
      <c r="B11" s="6"/>
      <c r="C11" s="7"/>
      <c r="D11" s="7"/>
      <c r="E11" s="8">
        <f>ROUNDUP(M39,0)</f>
        <v>22</v>
      </c>
      <c r="F11" s="8">
        <f t="shared" ref="F11:J11" si="1">ROUNDUP(N39,0)</f>
        <v>29</v>
      </c>
      <c r="G11" s="8">
        <f t="shared" si="1"/>
        <v>40</v>
      </c>
      <c r="H11" s="8">
        <f t="shared" si="1"/>
        <v>61</v>
      </c>
      <c r="I11" s="8">
        <f t="shared" si="1"/>
        <v>106</v>
      </c>
      <c r="J11" s="8">
        <f t="shared" si="1"/>
        <v>237</v>
      </c>
      <c r="K11" s="1"/>
      <c r="L11" s="1"/>
      <c r="M11" s="1" t="s">
        <v>16</v>
      </c>
      <c r="N11" s="1"/>
      <c r="R11" s="38"/>
    </row>
    <row r="12" spans="1:20">
      <c r="A12" s="42" t="s">
        <v>17</v>
      </c>
      <c r="B12" s="9"/>
      <c r="C12" s="5"/>
      <c r="D12" s="5"/>
      <c r="E12" s="10" t="str">
        <f>IF(ROUND(M36,0)=ROUND(M39,0),"Yes","No")</f>
        <v>Yes</v>
      </c>
      <c r="F12" s="10" t="str">
        <f t="shared" ref="F12:J12" si="2">IF(ROUND(N36,0)=ROUND(N39,0),"Yes","No")</f>
        <v>Yes</v>
      </c>
      <c r="G12" s="10" t="str">
        <f t="shared" si="2"/>
        <v>Yes</v>
      </c>
      <c r="H12" s="10" t="str">
        <f t="shared" si="2"/>
        <v>Yes</v>
      </c>
      <c r="I12" s="10" t="str">
        <f t="shared" si="2"/>
        <v>Yes</v>
      </c>
      <c r="J12" s="10" t="str">
        <f t="shared" si="2"/>
        <v>Yes</v>
      </c>
      <c r="K12" s="1"/>
      <c r="L12" s="1"/>
      <c r="M12" s="8">
        <f>2*((_xlfn.T.INV(M$9,($H$3-1))+_xlfn.T.INV.2T(M$8,($H$3-1)))^2)*(M$7^2/M$6^2)</f>
        <v>24.087390460464171</v>
      </c>
      <c r="N12" s="8">
        <f t="shared" ref="N12:R12" si="3">2*((_xlfn.T.INV(N$9,($H$3-1))+_xlfn.T.INV.2T(N$8,($H$3-1)))^2)*(N$7^2/N$6^2)</f>
        <v>32.785614793409565</v>
      </c>
      <c r="O12" s="8">
        <f t="shared" si="3"/>
        <v>47.211285302509772</v>
      </c>
      <c r="P12" s="8">
        <f t="shared" si="3"/>
        <v>73.767633285171513</v>
      </c>
      <c r="Q12" s="8">
        <f t="shared" si="3"/>
        <v>131.14245917363826</v>
      </c>
      <c r="R12" s="43">
        <f t="shared" si="3"/>
        <v>295.07053314068605</v>
      </c>
      <c r="T12" s="19"/>
    </row>
    <row r="13" spans="1:20">
      <c r="A13" s="44"/>
      <c r="B13"/>
      <c r="C13" s="1"/>
      <c r="D13" s="1"/>
      <c r="E13" s="1"/>
      <c r="F13" s="1"/>
      <c r="G13" s="1"/>
      <c r="H13"/>
      <c r="I13" s="1"/>
      <c r="L13" s="1"/>
      <c r="M13" s="1"/>
      <c r="N13" s="1"/>
      <c r="R13" s="38"/>
    </row>
    <row r="14" spans="1:20" ht="25.5" customHeight="1">
      <c r="A14" s="130" t="s">
        <v>18</v>
      </c>
      <c r="B14" s="131"/>
      <c r="C14" s="131"/>
      <c r="D14" s="131"/>
      <c r="E14" s="131"/>
      <c r="F14" s="131"/>
      <c r="G14" s="131"/>
      <c r="H14" s="131"/>
      <c r="I14" s="131"/>
      <c r="J14" s="131"/>
      <c r="M14" s="1" t="s">
        <v>19</v>
      </c>
      <c r="N14" s="1"/>
      <c r="R14" s="38"/>
    </row>
    <row r="15" spans="1:20">
      <c r="A15" s="45" t="s">
        <v>20</v>
      </c>
      <c r="B15" s="11"/>
      <c r="C15" s="11"/>
      <c r="D15" s="11"/>
      <c r="E15" s="11"/>
      <c r="F15" s="11"/>
      <c r="G15" s="11"/>
      <c r="H15" s="11"/>
      <c r="I15" s="11"/>
      <c r="J15" s="11"/>
      <c r="M15" s="8">
        <f>2*((_xlfn.T.INV(M$9,(M$12-1))+TINV(M$8,(M$12-1)))^2)*(M$7^2)*(1/M$6^2)</f>
        <v>20.844799641169974</v>
      </c>
      <c r="N15" s="8">
        <f t="shared" ref="N15:Q15" si="4">2*((_xlfn.T.INV(N$9,(N$12-1))+TINV(N$8,(N$12-1)))^2)*(N$7^2)*(1/N$6^2)</f>
        <v>27.7299485651297</v>
      </c>
      <c r="O15" s="8">
        <f t="shared" si="4"/>
        <v>39.094031406076731</v>
      </c>
      <c r="P15" s="8">
        <f t="shared" si="4"/>
        <v>60.136560518935987</v>
      </c>
      <c r="Q15" s="8">
        <f t="shared" si="4"/>
        <v>105.6087044961194</v>
      </c>
      <c r="R15" s="43">
        <f>2*((_xlfn.T.INV(R$9,(R$12-1))+TINV(R$8,(R$12-1)))^2)*(R$7^2)*(1/R$6^2)</f>
        <v>235.62635768875697</v>
      </c>
    </row>
    <row r="16" spans="1:20">
      <c r="A16" s="45" t="s">
        <v>21</v>
      </c>
      <c r="B16" s="12"/>
      <c r="C16" s="12"/>
      <c r="D16" s="12"/>
      <c r="E16" s="12"/>
      <c r="F16" s="12"/>
      <c r="G16" s="12"/>
      <c r="H16" s="12"/>
      <c r="I16" s="12"/>
      <c r="J16" s="12"/>
      <c r="R16" s="38"/>
    </row>
    <row r="17" spans="1:18" ht="25.5" customHeight="1">
      <c r="A17" s="128" t="s">
        <v>22</v>
      </c>
      <c r="B17" s="129"/>
      <c r="C17" s="129"/>
      <c r="D17" s="129"/>
      <c r="E17" s="129"/>
      <c r="F17" s="129"/>
      <c r="G17" s="129"/>
      <c r="H17" s="129"/>
      <c r="I17" s="129"/>
      <c r="J17" s="129"/>
      <c r="M17" s="1" t="s">
        <v>23</v>
      </c>
      <c r="N17" s="1"/>
      <c r="R17" s="38"/>
    </row>
    <row r="18" spans="1:18">
      <c r="A18" s="44"/>
      <c r="B18"/>
      <c r="H18"/>
      <c r="M18" s="8">
        <f>2*((_xlfn.T.INV(M$9,(M$15-1))+TINV(M$8,(M$15-1)))^2)*(M$7^2)*(1/M$6^2)</f>
        <v>21.242569017315169</v>
      </c>
      <c r="N18" s="8">
        <f t="shared" ref="N18:R18" si="5">2*((_xlfn.T.INV(N$9,(N$15-1))+TINV(N$8,(N$15-1)))^2)*(N$7^2)*(1/N$6^2)</f>
        <v>28.082101062937397</v>
      </c>
      <c r="O18" s="8">
        <f t="shared" si="5"/>
        <v>39.45477518773631</v>
      </c>
      <c r="P18" s="8">
        <f t="shared" si="5"/>
        <v>60.503249698134667</v>
      </c>
      <c r="Q18" s="8">
        <f t="shared" si="5"/>
        <v>106.00964929613021</v>
      </c>
      <c r="R18" s="43">
        <f t="shared" si="5"/>
        <v>236.02929954787348</v>
      </c>
    </row>
    <row r="19" spans="1:18">
      <c r="A19" s="44"/>
      <c r="B19"/>
      <c r="H19"/>
      <c r="R19" s="38"/>
    </row>
    <row r="20" spans="1:18">
      <c r="A20" s="44"/>
      <c r="B20"/>
      <c r="H20"/>
      <c r="M20" s="1" t="s">
        <v>24</v>
      </c>
      <c r="N20" s="1"/>
      <c r="R20" s="38"/>
    </row>
    <row r="21" spans="1:18">
      <c r="A21" s="44"/>
      <c r="B21"/>
      <c r="H21"/>
      <c r="M21" s="8">
        <f>2*((_xlfn.T.INV(M$9,(M$18-1))+TINV(M$8,(M$18-1)))^2)*(M$7^2)*(1/M$6^2)</f>
        <v>21.126995821747315</v>
      </c>
      <c r="N21" s="8">
        <f t="shared" ref="N21:Q21" si="6">2*((_xlfn.T.INV(N$9,(N$18-1))+TINV(N$8,(N$18-1)))^2)*(N$7^2)*(1/N$6^2)</f>
        <v>28.000612348881347</v>
      </c>
      <c r="O21" s="8">
        <f t="shared" si="6"/>
        <v>39.45477518773631</v>
      </c>
      <c r="P21" s="8">
        <f t="shared" si="6"/>
        <v>60.503249698134667</v>
      </c>
      <c r="Q21" s="8">
        <f t="shared" si="6"/>
        <v>105.99050124121011</v>
      </c>
      <c r="R21" s="43">
        <f>2*((_xlfn.T.INV(R$9,(R$18-1))+TINV(R$8,(R$18-1)))^2)*(R$7^2)*(1/R$6^2)</f>
        <v>236.02088644774597</v>
      </c>
    </row>
    <row r="22" spans="1:18" ht="13.5" customHeight="1">
      <c r="A22" s="44"/>
      <c r="B22"/>
      <c r="H22"/>
      <c r="R22" s="38"/>
    </row>
    <row r="23" spans="1:18">
      <c r="A23" s="44"/>
      <c r="B23"/>
      <c r="H23"/>
      <c r="M23" s="1" t="s">
        <v>25</v>
      </c>
      <c r="N23" s="1"/>
      <c r="R23" s="38"/>
    </row>
    <row r="24" spans="1:18">
      <c r="A24" s="44"/>
      <c r="B24"/>
      <c r="H24"/>
      <c r="M24" s="8">
        <f>2*((_xlfn.T.INV(M$9,(M$21-1))+TINV(M$8,(M$21-1)))^2)*(M$7^2)*(1/M$6^2)</f>
        <v>21.126995821747315</v>
      </c>
      <c r="N24" s="8">
        <f t="shared" ref="N24:R24" si="7">2*((_xlfn.T.INV(N$9,(N$21-1))+TINV(N$8,(N$21-1)))^2)*(N$7^2)*(1/N$6^2)</f>
        <v>28.000612348881347</v>
      </c>
      <c r="O24" s="8">
        <f t="shared" si="7"/>
        <v>39.45477518773631</v>
      </c>
      <c r="P24" s="8">
        <f t="shared" si="7"/>
        <v>60.503249698134667</v>
      </c>
      <c r="Q24" s="8">
        <f t="shared" si="7"/>
        <v>106.00964929613021</v>
      </c>
      <c r="R24" s="43">
        <f t="shared" si="7"/>
        <v>236.02088644774597</v>
      </c>
    </row>
    <row r="25" spans="1:18">
      <c r="A25" s="44"/>
      <c r="B25"/>
      <c r="H25"/>
      <c r="R25" s="38"/>
    </row>
    <row r="26" spans="1:18">
      <c r="A26" s="44"/>
      <c r="B26"/>
      <c r="H26"/>
      <c r="M26" s="1" t="s">
        <v>26</v>
      </c>
      <c r="N26" s="1"/>
      <c r="R26" s="38"/>
    </row>
    <row r="27" spans="1:18">
      <c r="A27" s="44"/>
      <c r="B27"/>
      <c r="H27"/>
      <c r="M27" s="8">
        <f>2*((_xlfn.T.INV(M$9,(M$24-1))+TINV(M$8,(M$24-1)))^2)*(M$7^2)*(1/M$6^2)</f>
        <v>21.126995821747315</v>
      </c>
      <c r="N27" s="8">
        <f t="shared" ref="N27:R27" si="8">2*((_xlfn.T.INV(N$9,(N$24-1))+TINV(N$8,(N$24-1)))^2)*(N$7^2)*(1/N$6^2)</f>
        <v>28.000612348881347</v>
      </c>
      <c r="O27" s="8">
        <f t="shared" si="8"/>
        <v>39.45477518773631</v>
      </c>
      <c r="P27" s="8">
        <f t="shared" si="8"/>
        <v>60.503249698134667</v>
      </c>
      <c r="Q27" s="8">
        <f t="shared" si="8"/>
        <v>105.99050124121011</v>
      </c>
      <c r="R27" s="43">
        <f t="shared" si="8"/>
        <v>236.02088644774597</v>
      </c>
    </row>
    <row r="28" spans="1:18">
      <c r="A28" s="44"/>
      <c r="B28"/>
      <c r="H28"/>
      <c r="M28" s="13"/>
      <c r="N28" s="13"/>
      <c r="R28" s="38"/>
    </row>
    <row r="29" spans="1:18">
      <c r="A29" s="44"/>
      <c r="M29" s="1" t="s">
        <v>27</v>
      </c>
      <c r="N29" s="1"/>
      <c r="R29" s="38"/>
    </row>
    <row r="30" spans="1:18">
      <c r="A30" s="44"/>
      <c r="M30" s="8">
        <f>2*((_xlfn.T.INV(M$9,(M$27-1))+TINV(M$8,(M$27-1)))^2)*(M$7^2)*(1/M$6^2)</f>
        <v>21.126995821747315</v>
      </c>
      <c r="N30" s="8">
        <f t="shared" ref="N30:R30" si="9">2*((_xlfn.T.INV(N$9,(N$27-1))+TINV(N$8,(N$27-1)))^2)*(N$7^2)*(1/N$6^2)</f>
        <v>28.000612348881347</v>
      </c>
      <c r="O30" s="8">
        <f t="shared" si="9"/>
        <v>39.45477518773631</v>
      </c>
      <c r="P30" s="8">
        <f t="shared" si="9"/>
        <v>60.503249698134667</v>
      </c>
      <c r="Q30" s="8">
        <f t="shared" si="9"/>
        <v>106.00964929613021</v>
      </c>
      <c r="R30" s="43">
        <f t="shared" si="9"/>
        <v>236.02088644774597</v>
      </c>
    </row>
    <row r="31" spans="1:18">
      <c r="A31" s="44"/>
      <c r="R31" s="38"/>
    </row>
    <row r="32" spans="1:18">
      <c r="A32" s="44"/>
      <c r="M32" s="1" t="s">
        <v>28</v>
      </c>
      <c r="N32" s="1"/>
      <c r="R32" s="38"/>
    </row>
    <row r="33" spans="1:18">
      <c r="A33" s="44"/>
      <c r="M33" s="8">
        <f>2*((_xlfn.T.INV(M$9,(M$30-1))+TINV(M$8,(M$30-1)))^2)*(M$7^2)*(1/M$6^2)</f>
        <v>21.126995821747315</v>
      </c>
      <c r="N33" s="8">
        <f t="shared" ref="N33:R33" si="10">2*((_xlfn.T.INV(N$9,(N$30-1))+TINV(N$8,(N$30-1)))^2)*(N$7^2)*(1/N$6^2)</f>
        <v>28.000612348881347</v>
      </c>
      <c r="O33" s="8">
        <f t="shared" si="10"/>
        <v>39.45477518773631</v>
      </c>
      <c r="P33" s="8">
        <f t="shared" si="10"/>
        <v>60.503249698134667</v>
      </c>
      <c r="Q33" s="8">
        <f t="shared" si="10"/>
        <v>105.99050124121011</v>
      </c>
      <c r="R33" s="43">
        <f t="shared" si="10"/>
        <v>236.02088644774597</v>
      </c>
    </row>
    <row r="34" spans="1:18">
      <c r="A34" s="44"/>
      <c r="R34" s="38"/>
    </row>
    <row r="35" spans="1:18">
      <c r="A35" s="44"/>
      <c r="M35" s="1" t="s">
        <v>29</v>
      </c>
      <c r="N35" s="1"/>
      <c r="R35" s="38"/>
    </row>
    <row r="36" spans="1:18">
      <c r="A36" s="44"/>
      <c r="M36" s="8">
        <f>2*((_xlfn.T.INV(M$9,(M$33-1))+TINV(M$8,(M$33-1)))^2)*(M$7^2)*(1/M$6^2)</f>
        <v>21.126995821747315</v>
      </c>
      <c r="N36" s="8">
        <f t="shared" ref="N36:R36" si="11">2*((_xlfn.T.INV(N$9,(N$33-1))+TINV(N$8,(N$33-1)))^2)*(N$7^2)*(1/N$6^2)</f>
        <v>28.000612348881347</v>
      </c>
      <c r="O36" s="8">
        <f t="shared" si="11"/>
        <v>39.45477518773631</v>
      </c>
      <c r="P36" s="8">
        <f t="shared" si="11"/>
        <v>60.503249698134667</v>
      </c>
      <c r="Q36" s="8">
        <f t="shared" si="11"/>
        <v>106.00964929613021</v>
      </c>
      <c r="R36" s="43">
        <f t="shared" si="11"/>
        <v>236.02088644774597</v>
      </c>
    </row>
    <row r="37" spans="1:18">
      <c r="A37" s="44"/>
      <c r="Q37" s="21"/>
      <c r="R37" s="38"/>
    </row>
    <row r="38" spans="1:18">
      <c r="A38" s="44"/>
      <c r="M38" s="1" t="s">
        <v>30</v>
      </c>
      <c r="N38" s="1"/>
      <c r="Q38" s="21"/>
      <c r="R38" s="38"/>
    </row>
    <row r="39" spans="1:18" ht="15.75" thickBot="1">
      <c r="A39" s="46"/>
      <c r="B39" s="47"/>
      <c r="C39" s="48"/>
      <c r="D39" s="48"/>
      <c r="E39" s="48"/>
      <c r="F39" s="48"/>
      <c r="G39" s="48"/>
      <c r="H39" s="47"/>
      <c r="I39" s="48"/>
      <c r="J39" s="48"/>
      <c r="K39" s="48"/>
      <c r="L39" s="48"/>
      <c r="M39" s="49">
        <f>2*((_xlfn.T.INV(M$9,(M$36-1))+TINV(M$8,(M$36-1)))^2)*(M$7^2)*(1/M$6^2)</f>
        <v>21.126995821747315</v>
      </c>
      <c r="N39" s="49">
        <f t="shared" ref="N39:R39" si="12">2*((_xlfn.T.INV(N$9,(N$36-1))+TINV(N$8,(N$36-1)))^2)*(N$7^2)*(1/N$6^2)</f>
        <v>28.000612348881347</v>
      </c>
      <c r="O39" s="49">
        <f t="shared" si="12"/>
        <v>39.45477518773631</v>
      </c>
      <c r="P39" s="49">
        <f t="shared" si="12"/>
        <v>60.503249698134667</v>
      </c>
      <c r="Q39" s="49">
        <f t="shared" si="12"/>
        <v>105.99050124121011</v>
      </c>
      <c r="R39" s="50">
        <f t="shared" si="12"/>
        <v>236.02088644774597</v>
      </c>
    </row>
  </sheetData>
  <mergeCells count="2">
    <mergeCell ref="A17:J17"/>
    <mergeCell ref="A14:J14"/>
  </mergeCells>
  <pageMargins left="0.7" right="0.7" top="0.75" bottom="0.75" header="0.51180555555555496" footer="0.51180555555555496"/>
  <pageSetup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0249-35AE-46FE-827C-B3F2EF84EEC0}">
  <sheetPr>
    <pageSetUpPr fitToPage="1"/>
  </sheetPr>
  <dimension ref="A1:K23"/>
  <sheetViews>
    <sheetView zoomScale="150" zoomScaleNormal="150" workbookViewId="0">
      <selection activeCell="A8" sqref="A8:A9"/>
    </sheetView>
    <sheetView workbookViewId="1">
      <selection activeCell="A19" sqref="A19"/>
    </sheetView>
  </sheetViews>
  <sheetFormatPr defaultRowHeight="15"/>
  <cols>
    <col min="2" max="2" width="9.140625" style="2"/>
    <col min="8" max="8" width="9.140625" style="2"/>
  </cols>
  <sheetData>
    <row r="1" spans="1:11" ht="18">
      <c r="A1" s="3" t="s">
        <v>31</v>
      </c>
      <c r="B1"/>
      <c r="C1" s="1"/>
      <c r="D1" s="1"/>
      <c r="E1" s="1"/>
      <c r="F1" s="1"/>
      <c r="G1" s="1"/>
      <c r="H1"/>
      <c r="I1" s="1"/>
      <c r="J1" s="1"/>
      <c r="K1" s="1"/>
    </row>
    <row r="2" spans="1:11" ht="18.75" thickBot="1">
      <c r="A2" s="3"/>
      <c r="B2"/>
      <c r="C2" s="1"/>
      <c r="D2" s="1"/>
      <c r="E2" s="1"/>
      <c r="F2" s="1"/>
      <c r="G2" s="1"/>
      <c r="H2"/>
      <c r="I2" s="1"/>
      <c r="J2" s="1"/>
      <c r="K2" s="1"/>
    </row>
    <row r="3" spans="1:11" ht="18">
      <c r="A3" s="32" t="s">
        <v>32</v>
      </c>
      <c r="B3" s="33"/>
      <c r="C3" s="34"/>
      <c r="D3" s="34"/>
      <c r="E3" s="34"/>
      <c r="F3" s="34"/>
      <c r="G3" s="34"/>
      <c r="H3" s="33"/>
      <c r="I3" s="34"/>
      <c r="J3" s="51"/>
      <c r="K3" s="1"/>
    </row>
    <row r="4" spans="1:11">
      <c r="A4" s="40" t="s">
        <v>11</v>
      </c>
      <c r="B4"/>
      <c r="C4" s="1"/>
      <c r="D4" s="1"/>
      <c r="E4" s="52">
        <f>10.47*1.52</f>
        <v>15.914400000000001</v>
      </c>
      <c r="F4" s="52">
        <f>10.47*1.35</f>
        <v>14.134500000000001</v>
      </c>
      <c r="G4" s="52">
        <f>10.47*1.25</f>
        <v>13.0875</v>
      </c>
      <c r="H4" s="52">
        <f>10.47*1.15</f>
        <v>12.0405</v>
      </c>
      <c r="I4" s="52">
        <f>10.478*1.1</f>
        <v>11.5258</v>
      </c>
      <c r="J4" s="53">
        <f>10.47*1.05</f>
        <v>10.993500000000001</v>
      </c>
      <c r="K4" s="1"/>
    </row>
    <row r="5" spans="1:11" s="1" customFormat="1" ht="14.25">
      <c r="A5" s="40" t="s">
        <v>12</v>
      </c>
      <c r="E5" s="4">
        <v>24.87</v>
      </c>
      <c r="F5" s="4">
        <v>24.87</v>
      </c>
      <c r="G5" s="4">
        <v>24.87</v>
      </c>
      <c r="H5" s="4">
        <v>24.87</v>
      </c>
      <c r="I5" s="4">
        <v>24.87</v>
      </c>
      <c r="J5" s="54">
        <v>24.87</v>
      </c>
    </row>
    <row r="6" spans="1:11">
      <c r="A6" s="40" t="s">
        <v>13</v>
      </c>
      <c r="B6"/>
      <c r="C6" s="1"/>
      <c r="D6" s="1"/>
      <c r="E6" s="119">
        <v>0.05</v>
      </c>
      <c r="F6" s="119">
        <v>0.05</v>
      </c>
      <c r="G6" s="119">
        <v>0.05</v>
      </c>
      <c r="H6" s="119">
        <v>0.05</v>
      </c>
      <c r="I6" s="119">
        <v>0.05</v>
      </c>
      <c r="J6" s="120">
        <v>0.05</v>
      </c>
      <c r="K6" s="1"/>
    </row>
    <row r="7" spans="1:11" ht="18">
      <c r="A7" s="40" t="s">
        <v>14</v>
      </c>
      <c r="B7"/>
      <c r="C7" s="1"/>
      <c r="D7" s="1"/>
      <c r="E7" s="119">
        <v>0.8</v>
      </c>
      <c r="F7" s="119">
        <v>0.8</v>
      </c>
      <c r="G7" s="119">
        <v>0.8</v>
      </c>
      <c r="H7" s="119">
        <v>0.8</v>
      </c>
      <c r="I7" s="119">
        <v>0.8</v>
      </c>
      <c r="J7" s="120">
        <v>0.8</v>
      </c>
      <c r="K7" s="1"/>
    </row>
    <row r="8" spans="1:11">
      <c r="A8" s="40" t="s">
        <v>33</v>
      </c>
      <c r="B8"/>
      <c r="C8" s="1"/>
      <c r="D8" s="1"/>
      <c r="E8" s="52">
        <v>0.27550000000000002</v>
      </c>
      <c r="F8" s="52">
        <v>0.27550000000000002</v>
      </c>
      <c r="G8" s="52">
        <v>0.27550000000000002</v>
      </c>
      <c r="H8" s="52">
        <v>0.27550000000000002</v>
      </c>
      <c r="I8" s="52">
        <v>0.27550000000000002</v>
      </c>
      <c r="J8" s="53">
        <v>0.27550000000000002</v>
      </c>
      <c r="K8" s="1"/>
    </row>
    <row r="9" spans="1:11">
      <c r="A9" s="40" t="s">
        <v>34</v>
      </c>
      <c r="B9"/>
      <c r="C9" s="1"/>
      <c r="D9" s="1"/>
      <c r="E9" s="4">
        <v>27</v>
      </c>
      <c r="F9" s="4">
        <v>27</v>
      </c>
      <c r="G9" s="4">
        <v>27</v>
      </c>
      <c r="H9" s="4">
        <v>27</v>
      </c>
      <c r="I9" s="4">
        <v>27</v>
      </c>
      <c r="J9" s="54">
        <v>27</v>
      </c>
      <c r="K9" s="1"/>
    </row>
    <row r="10" spans="1:11">
      <c r="A10" s="40"/>
      <c r="B10"/>
      <c r="C10" s="1"/>
      <c r="D10" s="1"/>
      <c r="F10" s="1"/>
      <c r="G10" s="1"/>
      <c r="H10"/>
      <c r="I10" s="1"/>
      <c r="J10" s="41"/>
      <c r="K10" s="13"/>
    </row>
    <row r="11" spans="1:11">
      <c r="A11" s="40" t="s">
        <v>35</v>
      </c>
      <c r="B11"/>
      <c r="C11" s="1"/>
      <c r="D11" s="1"/>
      <c r="E11" s="16">
        <f>ROUNDUP((((_xlfn.T.INV(E$7, 2*E$9-2 ) + _xlfn.T.INV.2T(E$6, 2*E$9-2 ))^2)*2*(E$5^2)*(1/E$4^2)*(1-E$8)/(E$9-((_xlfn.T.INV( E$7,2* E$9-2 ) + _xlfn.T.INV.2T(E$6, 2*E$9-2 ))^2)*2*(E$5^2)*(1/E$4^2)*E$8)),0)</f>
        <v>2</v>
      </c>
      <c r="F11" s="16">
        <f t="shared" ref="F11:J11" si="0">ROUNDUP((((_xlfn.T.INV(F$7, 2*F$9-2 ) + _xlfn.T.INV.2T(F$6, 2*F$9-2 ))^2)*2*(F$5^2)*(1/F$4^2)*(1-F$8)/(F$9-((_xlfn.T.INV( F$7,2* F$9-2 ) + _xlfn.T.INV.2T(F$6, 2*F$9-2 ))^2)*2*(F$5^2)*(1/F$4^2)*F$8)),0)</f>
        <v>3</v>
      </c>
      <c r="G11" s="16">
        <f t="shared" si="0"/>
        <v>4</v>
      </c>
      <c r="H11" s="16">
        <f t="shared" si="0"/>
        <v>7</v>
      </c>
      <c r="I11" s="16">
        <f t="shared" si="0"/>
        <v>10</v>
      </c>
      <c r="J11" s="60">
        <f t="shared" si="0"/>
        <v>16</v>
      </c>
      <c r="K11" s="1"/>
    </row>
    <row r="12" spans="1:11" ht="15.75" thickBot="1">
      <c r="A12" s="61" t="s">
        <v>36</v>
      </c>
      <c r="B12" s="48"/>
      <c r="C12" s="57"/>
      <c r="D12" s="57"/>
      <c r="E12" s="58">
        <f>E$11*E$9</f>
        <v>54</v>
      </c>
      <c r="F12" s="58">
        <f t="shared" ref="F12:J12" si="1">F$11*F$9</f>
        <v>81</v>
      </c>
      <c r="G12" s="58">
        <f t="shared" si="1"/>
        <v>108</v>
      </c>
      <c r="H12" s="58">
        <f t="shared" si="1"/>
        <v>189</v>
      </c>
      <c r="I12" s="58">
        <f t="shared" si="1"/>
        <v>270</v>
      </c>
      <c r="J12" s="59">
        <f t="shared" si="1"/>
        <v>432</v>
      </c>
      <c r="K12" s="1"/>
    </row>
    <row r="13" spans="1:11">
      <c r="A13" s="15"/>
      <c r="B13"/>
      <c r="C13" s="1"/>
      <c r="F13" s="1"/>
      <c r="G13" s="1"/>
      <c r="H13" s="15"/>
      <c r="I13" s="1"/>
      <c r="K13" s="1"/>
    </row>
    <row r="14" spans="1:11" ht="25.5" customHeight="1">
      <c r="A14" s="130" t="s">
        <v>18</v>
      </c>
      <c r="B14" s="131"/>
      <c r="C14" s="131"/>
      <c r="D14" s="131"/>
      <c r="E14" s="131"/>
      <c r="F14" s="131"/>
      <c r="G14" s="131"/>
      <c r="H14" s="131"/>
      <c r="I14" s="131"/>
      <c r="J14" s="131"/>
    </row>
    <row r="15" spans="1:11" ht="13.9" customHeight="1">
      <c r="A15" s="133" t="s">
        <v>37</v>
      </c>
      <c r="B15" s="133"/>
      <c r="C15" s="133"/>
      <c r="D15" s="133"/>
      <c r="E15" s="133"/>
      <c r="F15" s="133"/>
      <c r="G15" s="133"/>
      <c r="H15" s="133"/>
      <c r="I15" s="133"/>
      <c r="J15" s="133"/>
    </row>
    <row r="16" spans="1:11" ht="26.25" customHeight="1">
      <c r="A16" s="133" t="s">
        <v>38</v>
      </c>
      <c r="B16" s="133"/>
      <c r="C16" s="133"/>
      <c r="D16" s="133"/>
      <c r="E16" s="133"/>
      <c r="F16" s="133"/>
      <c r="G16" s="133"/>
      <c r="H16" s="133"/>
      <c r="I16" s="133"/>
      <c r="J16" s="133"/>
    </row>
    <row r="17" spans="1:10" ht="25.5" customHeight="1">
      <c r="A17" s="133" t="s">
        <v>39</v>
      </c>
      <c r="B17" s="133"/>
      <c r="C17" s="133"/>
      <c r="D17" s="133"/>
      <c r="E17" s="133"/>
      <c r="F17" s="133"/>
      <c r="G17" s="133"/>
      <c r="H17" s="133"/>
      <c r="I17" s="133"/>
      <c r="J17" s="133"/>
    </row>
    <row r="18" spans="1:10">
      <c r="A18" s="132" t="s">
        <v>40</v>
      </c>
      <c r="B18" s="132"/>
      <c r="C18" s="132"/>
      <c r="D18" s="132"/>
      <c r="E18" s="132"/>
      <c r="F18" s="132"/>
      <c r="G18" s="132"/>
      <c r="H18" s="132"/>
      <c r="I18" s="132"/>
      <c r="J18" s="132"/>
    </row>
    <row r="21" spans="1:10">
      <c r="H21"/>
    </row>
    <row r="23" spans="1:10" ht="13.5" customHeight="1"/>
  </sheetData>
  <mergeCells count="5">
    <mergeCell ref="A18:J18"/>
    <mergeCell ref="A14:J14"/>
    <mergeCell ref="A15:J15"/>
    <mergeCell ref="A16:J16"/>
    <mergeCell ref="A17:J17"/>
  </mergeCells>
  <pageMargins left="0.7" right="0.7" top="0.75" bottom="0.75" header="0.51180555555555496" footer="0.51180555555555496"/>
  <pageSetup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D672A-9A56-4B60-A274-1569D8F8865A}">
  <dimension ref="A1:M48"/>
  <sheetViews>
    <sheetView zoomScale="210" zoomScaleNormal="210" workbookViewId="0">
      <selection activeCell="A5" sqref="A5:A7"/>
    </sheetView>
    <sheetView workbookViewId="1">
      <selection activeCell="A14" sqref="A14"/>
    </sheetView>
  </sheetViews>
  <sheetFormatPr defaultRowHeight="15"/>
  <cols>
    <col min="1" max="1" width="9.140625" style="14"/>
    <col min="2" max="2" width="9.140625" style="2"/>
    <col min="3" max="3" width="23.140625" customWidth="1"/>
    <col min="8" max="8" width="9.140625" style="2"/>
  </cols>
  <sheetData>
    <row r="1" spans="1:13" s="1" customFormat="1" ht="18">
      <c r="A1" s="3" t="s">
        <v>41</v>
      </c>
    </row>
    <row r="2" spans="1:13" s="1" customFormat="1" ht="18" customHeight="1" thickBot="1">
      <c r="A2" s="3"/>
    </row>
    <row r="3" spans="1:13" s="1" customFormat="1" ht="18" customHeight="1">
      <c r="A3" s="62" t="s">
        <v>42</v>
      </c>
      <c r="B3" s="34"/>
      <c r="C3" s="34"/>
      <c r="D3" s="34"/>
      <c r="E3" s="34"/>
      <c r="F3" s="34"/>
      <c r="G3" s="34"/>
      <c r="H3" s="34"/>
      <c r="I3" s="51"/>
    </row>
    <row r="4" spans="1:13" ht="16.5">
      <c r="A4" s="40" t="s">
        <v>43</v>
      </c>
      <c r="B4" s="1"/>
      <c r="C4" s="1"/>
      <c r="D4" s="123">
        <v>0.05</v>
      </c>
      <c r="E4" s="123">
        <v>0.1</v>
      </c>
      <c r="F4" s="123">
        <v>0.15</v>
      </c>
      <c r="G4" s="123">
        <v>0.2</v>
      </c>
      <c r="H4" s="123">
        <v>0.25</v>
      </c>
      <c r="I4" s="124">
        <v>0.3</v>
      </c>
      <c r="M4" s="1"/>
    </row>
    <row r="5" spans="1:13" ht="16.5">
      <c r="A5" s="63" t="s">
        <v>44</v>
      </c>
      <c r="B5" s="1"/>
      <c r="C5" s="1"/>
      <c r="D5" s="123">
        <v>0.4</v>
      </c>
      <c r="E5" s="123">
        <v>0.4</v>
      </c>
      <c r="F5" s="123">
        <v>0.4</v>
      </c>
      <c r="G5" s="123">
        <v>0.4</v>
      </c>
      <c r="H5" s="123">
        <v>0.4</v>
      </c>
      <c r="I5" s="124">
        <v>0.4</v>
      </c>
      <c r="M5" s="1"/>
    </row>
    <row r="6" spans="1:13">
      <c r="A6" s="40" t="s">
        <v>45</v>
      </c>
      <c r="B6" s="1"/>
      <c r="C6" s="1"/>
      <c r="D6" s="119">
        <v>0.05</v>
      </c>
      <c r="E6" s="119">
        <v>0.05</v>
      </c>
      <c r="F6" s="119">
        <v>0.05</v>
      </c>
      <c r="G6" s="119">
        <v>0.05</v>
      </c>
      <c r="H6" s="119">
        <v>0.05</v>
      </c>
      <c r="I6" s="120">
        <v>0.05</v>
      </c>
      <c r="M6" s="1"/>
    </row>
    <row r="7" spans="1:13" ht="18">
      <c r="A7" s="40" t="s">
        <v>46</v>
      </c>
      <c r="B7" s="1"/>
      <c r="C7" s="1"/>
      <c r="D7" s="119">
        <v>0.8</v>
      </c>
      <c r="E7" s="119">
        <v>0.8</v>
      </c>
      <c r="F7" s="119">
        <v>0.8</v>
      </c>
      <c r="G7" s="119">
        <v>0.8</v>
      </c>
      <c r="H7" s="119">
        <v>0.8</v>
      </c>
      <c r="I7" s="120">
        <v>0.8</v>
      </c>
      <c r="M7" s="1"/>
    </row>
    <row r="8" spans="1:13">
      <c r="A8" s="40"/>
      <c r="B8"/>
      <c r="C8" s="1"/>
      <c r="D8" s="15"/>
      <c r="E8" s="15"/>
      <c r="F8" s="15"/>
      <c r="G8" s="15"/>
      <c r="H8" s="15"/>
      <c r="I8" s="64"/>
      <c r="M8" s="1"/>
    </row>
    <row r="9" spans="1:13" ht="15.75" thickBot="1">
      <c r="A9" s="56" t="s">
        <v>15</v>
      </c>
      <c r="B9" s="57"/>
      <c r="C9" s="57"/>
      <c r="D9" s="65">
        <f>ROUNDUP((((D$5+D$4)*(1-(D$5+D$4))) + (D$5*(1-D$5)))*((_xlfn.NORM.INV(1- D$7, 0, 1 )+_xlfn.NORM.INV( D$6/2, 0, 1 ))^2)*(1/D$4^2),0)</f>
        <v>1531</v>
      </c>
      <c r="E9" s="65">
        <f t="shared" ref="E9:I9" si="0">ROUNDUP((((E$5+E$4)*(1-(E$5+E$4))) + (E$5*(1-E$5)))*((_xlfn.NORM.INV(1- E$7, 0, 1 )+_xlfn.NORM.INV( E$6/2, 0, 1 ))^2)*(1/E$4^2),0)</f>
        <v>385</v>
      </c>
      <c r="F9" s="65">
        <f t="shared" si="0"/>
        <v>171</v>
      </c>
      <c r="G9" s="65">
        <f t="shared" si="0"/>
        <v>95</v>
      </c>
      <c r="H9" s="65">
        <f t="shared" si="0"/>
        <v>59</v>
      </c>
      <c r="I9" s="66">
        <f t="shared" si="0"/>
        <v>40</v>
      </c>
      <c r="M9" s="1"/>
    </row>
    <row r="10" spans="1:13" ht="14.25" customHeight="1">
      <c r="A10" s="3"/>
      <c r="B10" s="27"/>
      <c r="C10" s="1"/>
      <c r="D10" s="1"/>
      <c r="E10" s="1"/>
      <c r="F10" s="1"/>
      <c r="G10" s="1"/>
      <c r="H10" s="1"/>
      <c r="I10" s="1"/>
      <c r="M10" s="1"/>
    </row>
    <row r="11" spans="1:13" ht="25.5" customHeight="1">
      <c r="A11" s="130" t="s">
        <v>18</v>
      </c>
      <c r="B11" s="131"/>
      <c r="C11" s="131"/>
      <c r="D11" s="131"/>
      <c r="E11" s="131"/>
      <c r="F11" s="131"/>
      <c r="G11" s="131"/>
      <c r="H11" s="131"/>
      <c r="I11" s="131"/>
      <c r="J11" s="118"/>
    </row>
    <row r="12" spans="1:13">
      <c r="A12" s="141" t="s">
        <v>47</v>
      </c>
      <c r="B12" s="141"/>
      <c r="C12" s="141"/>
      <c r="D12" s="141"/>
      <c r="E12" s="141"/>
      <c r="F12" s="141"/>
      <c r="G12" s="141"/>
      <c r="H12" s="141"/>
      <c r="I12" s="141"/>
    </row>
    <row r="13" spans="1:13" ht="13.9" customHeight="1">
      <c r="A13" s="134" t="s">
        <v>21</v>
      </c>
      <c r="B13" s="134"/>
      <c r="C13" s="134"/>
      <c r="D13" s="134"/>
      <c r="E13" s="134"/>
      <c r="F13" s="134"/>
      <c r="G13" s="134"/>
      <c r="H13" s="134"/>
      <c r="I13" s="134"/>
    </row>
    <row r="25" ht="3" customHeight="1"/>
    <row r="37" ht="3" customHeight="1"/>
    <row r="47" ht="5.25" customHeight="1"/>
    <row r="48" ht="15" customHeight="1"/>
  </sheetData>
  <mergeCells count="3">
    <mergeCell ref="A13:I13"/>
    <mergeCell ref="A11:I11"/>
    <mergeCell ref="A12:I12"/>
  </mergeCells>
  <pageMargins left="0.78749999999999998" right="0.78749999999999998" top="1.05277777777778" bottom="1.05277777777778" header="0.78749999999999998" footer="0.78749999999999998"/>
  <pageSetup firstPageNumber="0" orientation="portrait" horizontalDpi="1200" verticalDpi="1200" r:id="rId1"/>
  <headerFooter>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1B2FB-8179-4115-88D3-6A457DB6792E}">
  <dimension ref="A1:AMK50"/>
  <sheetViews>
    <sheetView zoomScale="160" zoomScaleNormal="160" workbookViewId="0">
      <selection activeCell="D4" sqref="D4:I5"/>
    </sheetView>
    <sheetView workbookViewId="1">
      <selection activeCell="A18" sqref="A18"/>
    </sheetView>
  </sheetViews>
  <sheetFormatPr defaultRowHeight="15"/>
  <cols>
    <col min="1" max="1" width="9.140625" style="14"/>
    <col min="2" max="2" width="9.140625" style="2"/>
    <col min="3" max="3" width="25.42578125" customWidth="1"/>
    <col min="8" max="8" width="9.140625" style="2"/>
    <col min="13" max="13" width="20.28515625" customWidth="1"/>
  </cols>
  <sheetData>
    <row r="1" spans="1:19" s="1" customFormat="1" ht="18">
      <c r="A1" s="3" t="s">
        <v>48</v>
      </c>
      <c r="K1" s="3"/>
    </row>
    <row r="2" spans="1:19" s="1" customFormat="1" ht="18" customHeight="1" thickBot="1">
      <c r="A2" s="3"/>
      <c r="K2" s="3"/>
    </row>
    <row r="3" spans="1:19" s="1" customFormat="1" ht="18" customHeight="1">
      <c r="A3" s="62" t="s">
        <v>49</v>
      </c>
      <c r="B3" s="34"/>
      <c r="C3" s="34"/>
      <c r="D3" s="34"/>
      <c r="E3" s="34"/>
      <c r="F3" s="34"/>
      <c r="G3" s="34"/>
      <c r="H3" s="34"/>
      <c r="I3" s="51"/>
      <c r="K3" s="3"/>
    </row>
    <row r="4" spans="1:19" ht="16.5">
      <c r="A4" s="40" t="s">
        <v>50</v>
      </c>
      <c r="B4" s="1"/>
      <c r="C4" s="1"/>
      <c r="D4" s="123">
        <v>0.65</v>
      </c>
      <c r="E4" s="123">
        <v>0.65</v>
      </c>
      <c r="F4" s="123">
        <v>0.65</v>
      </c>
      <c r="G4" s="123">
        <v>0.65</v>
      </c>
      <c r="H4" s="123">
        <v>0.65</v>
      </c>
      <c r="I4" s="124">
        <v>0.65</v>
      </c>
      <c r="K4" s="1"/>
      <c r="L4" s="1"/>
      <c r="M4" s="1"/>
      <c r="N4" s="16"/>
      <c r="O4" s="16"/>
      <c r="P4" s="16"/>
      <c r="Q4" s="16"/>
      <c r="R4" s="16"/>
      <c r="S4" s="16"/>
    </row>
    <row r="5" spans="1:19" ht="16.5">
      <c r="A5" s="63" t="s">
        <v>44</v>
      </c>
      <c r="B5" s="1"/>
      <c r="C5" s="1"/>
      <c r="D5" s="123">
        <v>0.49</v>
      </c>
      <c r="E5" s="123">
        <v>0.49</v>
      </c>
      <c r="F5" s="123">
        <v>0.49</v>
      </c>
      <c r="G5" s="123">
        <v>0.49</v>
      </c>
      <c r="H5" s="123">
        <v>0.49</v>
      </c>
      <c r="I5" s="124">
        <v>0.49</v>
      </c>
      <c r="K5" s="1"/>
      <c r="L5" s="1"/>
      <c r="M5" s="1"/>
      <c r="N5" s="16"/>
      <c r="O5" s="16"/>
      <c r="P5" s="16"/>
      <c r="Q5" s="16"/>
      <c r="R5" s="16"/>
      <c r="S5" s="16"/>
    </row>
    <row r="6" spans="1:19">
      <c r="A6" s="40" t="s">
        <v>45</v>
      </c>
      <c r="B6" s="1"/>
      <c r="C6" s="1"/>
      <c r="D6" s="119">
        <v>0.05</v>
      </c>
      <c r="E6" s="119">
        <v>0.05</v>
      </c>
      <c r="F6" s="119">
        <v>0.05</v>
      </c>
      <c r="G6" s="119">
        <v>0.05</v>
      </c>
      <c r="H6" s="119">
        <v>0.05</v>
      </c>
      <c r="I6" s="120">
        <v>0.05</v>
      </c>
      <c r="K6" s="1"/>
      <c r="L6" s="1"/>
      <c r="M6" s="1"/>
      <c r="N6" s="16"/>
      <c r="O6" s="16"/>
      <c r="P6" s="16"/>
      <c r="Q6" s="16"/>
      <c r="R6" s="16"/>
      <c r="S6" s="16"/>
    </row>
    <row r="7" spans="1:19" ht="18">
      <c r="A7" s="40" t="s">
        <v>46</v>
      </c>
      <c r="B7" s="1"/>
      <c r="C7" s="1"/>
      <c r="D7" s="119">
        <v>0.8</v>
      </c>
      <c r="E7" s="119">
        <v>0.8</v>
      </c>
      <c r="F7" s="119">
        <v>0.8</v>
      </c>
      <c r="G7" s="119">
        <v>0.8</v>
      </c>
      <c r="H7" s="119">
        <v>0.8</v>
      </c>
      <c r="I7" s="120">
        <v>0.8</v>
      </c>
      <c r="K7" s="1"/>
      <c r="L7" s="1"/>
      <c r="M7" s="1"/>
      <c r="N7" s="16"/>
      <c r="O7" s="16"/>
      <c r="P7" s="16"/>
      <c r="Q7" s="16"/>
      <c r="R7" s="16"/>
      <c r="S7" s="16"/>
    </row>
    <row r="8" spans="1:19">
      <c r="A8" s="40" t="s">
        <v>33</v>
      </c>
      <c r="B8" s="1"/>
      <c r="C8" s="1"/>
      <c r="D8" s="4">
        <v>0.44090000000000001</v>
      </c>
      <c r="E8" s="4">
        <v>0.44090000000000001</v>
      </c>
      <c r="F8" s="4">
        <v>0.44090000000000001</v>
      </c>
      <c r="G8" s="4">
        <v>0.44090000000000001</v>
      </c>
      <c r="H8" s="4">
        <v>0.44090000000000001</v>
      </c>
      <c r="I8" s="54">
        <v>0.44090000000000001</v>
      </c>
      <c r="K8" s="1"/>
      <c r="L8" s="1"/>
      <c r="M8" s="1"/>
      <c r="N8" s="16"/>
      <c r="O8" s="16"/>
      <c r="P8" s="16"/>
      <c r="Q8" s="16"/>
      <c r="R8" s="16"/>
      <c r="S8" s="16"/>
    </row>
    <row r="9" spans="1:19">
      <c r="A9" s="40" t="s">
        <v>35</v>
      </c>
      <c r="B9" s="1"/>
      <c r="C9" s="1"/>
      <c r="D9" s="4">
        <v>1</v>
      </c>
      <c r="E9" s="4">
        <v>2</v>
      </c>
      <c r="F9" s="4">
        <v>3</v>
      </c>
      <c r="G9" s="4">
        <v>4</v>
      </c>
      <c r="H9" s="4">
        <v>5</v>
      </c>
      <c r="I9" s="54">
        <v>6</v>
      </c>
      <c r="K9" s="1"/>
      <c r="L9" s="1"/>
      <c r="M9" s="1"/>
      <c r="N9" s="16"/>
      <c r="O9" s="16"/>
      <c r="P9" s="16"/>
      <c r="Q9" s="16"/>
      <c r="R9" s="16"/>
      <c r="S9" s="16"/>
    </row>
    <row r="10" spans="1:19">
      <c r="A10" s="40"/>
      <c r="B10"/>
      <c r="C10" s="1"/>
      <c r="D10" s="15"/>
      <c r="E10" s="15"/>
      <c r="F10" s="15"/>
      <c r="G10" s="15"/>
      <c r="H10" s="15"/>
      <c r="I10" s="64"/>
      <c r="K10" s="1"/>
      <c r="L10" s="1"/>
      <c r="M10" s="1"/>
      <c r="N10" s="16"/>
      <c r="O10" s="16"/>
      <c r="P10" s="16"/>
      <c r="Q10" s="16"/>
      <c r="R10" s="16"/>
      <c r="S10" s="16"/>
    </row>
    <row r="11" spans="1:19">
      <c r="A11" s="40" t="s">
        <v>51</v>
      </c>
      <c r="B11" s="1"/>
      <c r="C11" s="1"/>
      <c r="D11" s="16">
        <f>ROUNDUP(D12/D$9,0)</f>
        <v>147</v>
      </c>
      <c r="E11" s="16">
        <f t="shared" ref="E11:H11" si="0">ROUNDUP(E12/E$9,0)</f>
        <v>106</v>
      </c>
      <c r="F11" s="16">
        <f t="shared" si="0"/>
        <v>92</v>
      </c>
      <c r="G11" s="16">
        <f t="shared" si="0"/>
        <v>85</v>
      </c>
      <c r="H11" s="16">
        <f t="shared" si="0"/>
        <v>81</v>
      </c>
      <c r="I11" s="60">
        <f>ROUNDUP(I12/I$9,0)</f>
        <v>79</v>
      </c>
      <c r="K11" s="1"/>
      <c r="L11" s="1"/>
      <c r="M11" s="1"/>
      <c r="N11" s="16"/>
      <c r="O11" s="16"/>
      <c r="P11" s="16"/>
      <c r="Q11" s="16"/>
      <c r="R11" s="16"/>
      <c r="S11" s="16"/>
    </row>
    <row r="12" spans="1:19" ht="15.75" thickBot="1">
      <c r="A12" s="61" t="s">
        <v>52</v>
      </c>
      <c r="B12" s="57"/>
      <c r="C12" s="57"/>
      <c r="D12" s="65">
        <f>ROUNDUP((D4*(1-D4) + D5*(1-D5))*POWER(_xlfn.NORM.INV(D6/2,0,1)+_xlfn.NORM.INV(1-D7,0,1),2)/((D4-D5)^2)*(1+(D9-1)*D8),0)</f>
        <v>147</v>
      </c>
      <c r="E12" s="65">
        <f t="shared" ref="E12:I12" si="1">ROUNDUP((E4*(1-E4) + E5*(1-E5))*POWER(_xlfn.NORM.INV(E6/2,0,1)+_xlfn.NORM.INV(1-E7,0,1),2)/((E4-E5)^2)*(1+(E9-1)*E8),0)</f>
        <v>211</v>
      </c>
      <c r="F12" s="65">
        <f t="shared" si="1"/>
        <v>276</v>
      </c>
      <c r="G12" s="65">
        <f t="shared" si="1"/>
        <v>340</v>
      </c>
      <c r="H12" s="65">
        <f t="shared" si="1"/>
        <v>405</v>
      </c>
      <c r="I12" s="66">
        <f t="shared" si="1"/>
        <v>470</v>
      </c>
      <c r="K12" s="1"/>
      <c r="L12" s="1"/>
      <c r="M12" s="1"/>
      <c r="N12" s="16"/>
      <c r="O12" s="16"/>
      <c r="P12" s="16"/>
      <c r="Q12" s="16"/>
      <c r="R12" s="16"/>
      <c r="S12" s="16"/>
    </row>
    <row r="13" spans="1:19">
      <c r="A13" s="1"/>
      <c r="B13" s="1"/>
      <c r="C13" s="1"/>
      <c r="D13" s="16"/>
      <c r="E13" s="16"/>
      <c r="F13" s="16"/>
      <c r="G13" s="16"/>
      <c r="H13" s="16"/>
      <c r="I13" s="16"/>
      <c r="K13" s="1"/>
      <c r="L13" s="1"/>
      <c r="M13" s="1"/>
      <c r="N13" s="16"/>
      <c r="O13" s="16"/>
      <c r="P13" s="16"/>
      <c r="Q13" s="16"/>
      <c r="R13" s="16"/>
      <c r="S13" s="16"/>
    </row>
    <row r="14" spans="1:19" ht="14.25" customHeight="1">
      <c r="A14" s="130" t="s">
        <v>18</v>
      </c>
      <c r="B14" s="131"/>
      <c r="C14" s="131"/>
      <c r="D14" s="131"/>
      <c r="E14" s="131"/>
      <c r="F14" s="131"/>
      <c r="G14" s="131"/>
      <c r="H14" s="131"/>
      <c r="I14" s="131"/>
      <c r="J14" s="118"/>
      <c r="M14" s="1"/>
    </row>
    <row r="15" spans="1:19" ht="13.9" customHeight="1">
      <c r="A15" s="133" t="s">
        <v>53</v>
      </c>
      <c r="B15" s="133"/>
      <c r="C15" s="133"/>
      <c r="D15" s="133"/>
      <c r="E15" s="133"/>
      <c r="F15" s="133"/>
      <c r="G15" s="133"/>
      <c r="H15" s="133"/>
      <c r="I15" s="133"/>
      <c r="J15" s="117"/>
    </row>
    <row r="16" spans="1:19" ht="13.9" customHeight="1">
      <c r="A16" s="141" t="s">
        <v>54</v>
      </c>
      <c r="B16" s="141"/>
      <c r="C16" s="141"/>
      <c r="D16" s="141"/>
      <c r="E16" s="141"/>
      <c r="F16" s="141"/>
      <c r="G16" s="141"/>
      <c r="H16" s="141"/>
      <c r="I16" s="141"/>
    </row>
    <row r="17" spans="1:1025">
      <c r="A17" s="134" t="s">
        <v>55</v>
      </c>
      <c r="B17" s="134"/>
      <c r="C17" s="134"/>
      <c r="D17" s="134"/>
      <c r="E17" s="134"/>
      <c r="F17" s="134"/>
      <c r="G17" s="134"/>
      <c r="H17" s="134"/>
      <c r="I17" s="134"/>
    </row>
    <row r="27" spans="1:1025" s="14" customFormat="1" ht="3" customHeight="1">
      <c r="B27" s="2"/>
      <c r="C27"/>
      <c r="D27"/>
      <c r="E27"/>
      <c r="F27"/>
      <c r="G27"/>
      <c r="H27" s="2"/>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row>
    <row r="39" spans="2:1025" s="14" customFormat="1" ht="3" customHeight="1">
      <c r="B39" s="2"/>
      <c r="C39"/>
      <c r="D39"/>
      <c r="E39"/>
      <c r="F39"/>
      <c r="G39"/>
      <c r="H39" s="2"/>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row>
    <row r="49" spans="2:1025" s="14" customFormat="1" ht="5.25" customHeight="1">
      <c r="B49" s="2"/>
      <c r="C49"/>
      <c r="D49"/>
      <c r="E49"/>
      <c r="F49"/>
      <c r="G49"/>
      <c r="H49" s="2"/>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row>
    <row r="50" spans="2:1025" s="14" customFormat="1" ht="15" customHeight="1">
      <c r="B50" s="2"/>
      <c r="C50"/>
      <c r="D50"/>
      <c r="E50"/>
      <c r="F50"/>
      <c r="G50"/>
      <c r="H50" s="2"/>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c r="AMK50"/>
    </row>
  </sheetData>
  <mergeCells count="4">
    <mergeCell ref="A17:I17"/>
    <mergeCell ref="A14:I14"/>
    <mergeCell ref="A16:I16"/>
    <mergeCell ref="A15:I15"/>
  </mergeCells>
  <pageMargins left="0.78749999999999998" right="0.78749999999999998" top="1.05277777777778" bottom="1.05277777777778" header="0.78749999999999998" footer="0.78749999999999998"/>
  <pageSetup firstPageNumber="0" orientation="portrait" r:id="rId1"/>
  <headerFooter>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77882-5A07-4E23-83C3-0BA2054D6809}">
  <sheetPr>
    <pageSetUpPr fitToPage="1"/>
  </sheetPr>
  <dimension ref="A1:S38"/>
  <sheetViews>
    <sheetView zoomScaleNormal="100" workbookViewId="0">
      <selection activeCell="A6" sqref="A6:A8"/>
    </sheetView>
    <sheetView workbookViewId="1">
      <selection activeCell="A18" sqref="A18"/>
    </sheetView>
  </sheetViews>
  <sheetFormatPr defaultRowHeight="15"/>
  <cols>
    <col min="2" max="2" width="9.140625" style="2"/>
    <col min="8" max="8" width="9.140625" style="2"/>
    <col min="19" max="19" width="16.7109375" bestFit="1" customWidth="1"/>
  </cols>
  <sheetData>
    <row r="1" spans="1:19" ht="18">
      <c r="A1" s="3" t="s">
        <v>56</v>
      </c>
      <c r="B1"/>
      <c r="C1" s="1"/>
      <c r="D1" s="1"/>
      <c r="E1" s="1"/>
      <c r="F1" s="1"/>
      <c r="G1" s="1"/>
      <c r="H1"/>
      <c r="I1" s="1"/>
      <c r="J1" s="1"/>
      <c r="K1" s="1"/>
      <c r="L1" s="1"/>
      <c r="M1" s="1"/>
    </row>
    <row r="2" spans="1:19" ht="18.75" thickBot="1">
      <c r="A2" s="3"/>
      <c r="B2"/>
      <c r="C2" s="1"/>
      <c r="D2" s="1"/>
      <c r="E2" s="1"/>
      <c r="F2" s="1"/>
      <c r="G2" s="1"/>
      <c r="H2"/>
      <c r="I2" s="1"/>
      <c r="J2" s="1"/>
      <c r="K2" s="1"/>
      <c r="L2" s="1"/>
      <c r="M2" s="1"/>
    </row>
    <row r="3" spans="1:19" ht="18">
      <c r="A3" s="32"/>
      <c r="B3" s="33"/>
      <c r="C3" s="34"/>
      <c r="D3" s="34" t="s">
        <v>9</v>
      </c>
      <c r="E3" s="34"/>
      <c r="F3" s="34"/>
      <c r="G3" s="34"/>
      <c r="H3" s="35">
        <v>10</v>
      </c>
      <c r="I3" s="34"/>
      <c r="J3" s="34"/>
      <c r="K3" s="34"/>
      <c r="L3" s="34"/>
      <c r="M3" s="34"/>
      <c r="N3" s="33"/>
      <c r="O3" s="33"/>
      <c r="P3" s="33"/>
      <c r="Q3" s="36"/>
    </row>
    <row r="4" spans="1:19" ht="18">
      <c r="A4" s="37"/>
      <c r="B4"/>
      <c r="C4" s="1"/>
      <c r="D4" s="1"/>
      <c r="E4" s="1"/>
      <c r="F4" s="1"/>
      <c r="G4" s="1"/>
      <c r="H4"/>
      <c r="I4" s="1"/>
      <c r="J4" s="1"/>
      <c r="K4" s="1"/>
      <c r="L4" s="1"/>
      <c r="M4" s="1"/>
      <c r="Q4" s="38"/>
    </row>
    <row r="5" spans="1:19" ht="18">
      <c r="A5" s="39"/>
      <c r="B5"/>
      <c r="C5" s="1"/>
      <c r="D5" s="1"/>
      <c r="E5" s="1"/>
      <c r="F5" s="1"/>
      <c r="G5" s="1"/>
      <c r="H5"/>
      <c r="I5" s="1"/>
      <c r="J5" s="1"/>
      <c r="K5" s="1"/>
      <c r="L5" s="1"/>
      <c r="M5" s="1"/>
      <c r="Q5" s="38"/>
    </row>
    <row r="6" spans="1:19">
      <c r="A6" s="40" t="s">
        <v>57</v>
      </c>
      <c r="B6"/>
      <c r="C6" s="1"/>
      <c r="D6" s="1"/>
      <c r="E6" s="4">
        <f>20324*0.35</f>
        <v>7113.4</v>
      </c>
      <c r="F6" s="4">
        <f>20324*0.3</f>
        <v>6097.2</v>
      </c>
      <c r="G6" s="4">
        <f>20324*0.25</f>
        <v>5081</v>
      </c>
      <c r="H6" s="4">
        <f>20324*0.2</f>
        <v>4064.8</v>
      </c>
      <c r="I6" s="4">
        <f>20324*0.15</f>
        <v>3048.6</v>
      </c>
      <c r="J6" s="4">
        <f>20324*0.1</f>
        <v>2032.4</v>
      </c>
      <c r="K6" s="1"/>
      <c r="L6" s="1">
        <f t="shared" ref="L6:Q8" si="0">E6</f>
        <v>7113.4</v>
      </c>
      <c r="M6" s="1">
        <f t="shared" si="0"/>
        <v>6097.2</v>
      </c>
      <c r="N6" s="1">
        <f t="shared" si="0"/>
        <v>5081</v>
      </c>
      <c r="O6" s="1">
        <f t="shared" si="0"/>
        <v>4064.8</v>
      </c>
      <c r="P6" s="1">
        <f t="shared" si="0"/>
        <v>3048.6</v>
      </c>
      <c r="Q6" s="41">
        <f t="shared" si="0"/>
        <v>2032.4</v>
      </c>
    </row>
    <row r="7" spans="1:19" s="1" customFormat="1" ht="14.25">
      <c r="A7" s="40" t="s">
        <v>12</v>
      </c>
      <c r="E7" s="4">
        <v>7848</v>
      </c>
      <c r="F7" s="4">
        <v>7848</v>
      </c>
      <c r="G7" s="4">
        <v>7848</v>
      </c>
      <c r="H7" s="4">
        <v>7848</v>
      </c>
      <c r="I7" s="4">
        <v>7848</v>
      </c>
      <c r="J7" s="4">
        <v>7848</v>
      </c>
      <c r="L7" s="1">
        <f t="shared" si="0"/>
        <v>7848</v>
      </c>
      <c r="M7" s="1">
        <f t="shared" si="0"/>
        <v>7848</v>
      </c>
      <c r="N7" s="1">
        <f t="shared" si="0"/>
        <v>7848</v>
      </c>
      <c r="O7" s="1">
        <f t="shared" si="0"/>
        <v>7848</v>
      </c>
      <c r="P7" s="1">
        <f t="shared" si="0"/>
        <v>7848</v>
      </c>
      <c r="Q7" s="41">
        <f t="shared" si="0"/>
        <v>7848</v>
      </c>
    </row>
    <row r="8" spans="1:19">
      <c r="A8" s="40" t="s">
        <v>13</v>
      </c>
      <c r="B8"/>
      <c r="C8" s="1"/>
      <c r="D8" s="1"/>
      <c r="E8" s="119">
        <v>0.05</v>
      </c>
      <c r="F8" s="119">
        <v>0.05</v>
      </c>
      <c r="G8" s="119">
        <v>0.05</v>
      </c>
      <c r="H8" s="119">
        <v>0.05</v>
      </c>
      <c r="I8" s="119">
        <v>0.05</v>
      </c>
      <c r="J8" s="119">
        <v>0.05</v>
      </c>
      <c r="K8" s="1"/>
      <c r="L8" s="1">
        <f t="shared" si="0"/>
        <v>0.05</v>
      </c>
      <c r="M8" s="1">
        <f t="shared" si="0"/>
        <v>0.05</v>
      </c>
      <c r="N8" s="1">
        <f t="shared" si="0"/>
        <v>0.05</v>
      </c>
      <c r="O8" s="1">
        <f t="shared" si="0"/>
        <v>0.05</v>
      </c>
      <c r="P8" s="1">
        <f t="shared" si="0"/>
        <v>0.05</v>
      </c>
      <c r="Q8" s="41">
        <f t="shared" si="0"/>
        <v>0.05</v>
      </c>
    </row>
    <row r="9" spans="1:19">
      <c r="A9" s="40"/>
      <c r="B9"/>
      <c r="C9" s="1"/>
      <c r="D9" s="1"/>
      <c r="F9" s="1"/>
      <c r="G9" s="1"/>
      <c r="H9"/>
      <c r="I9" s="1"/>
      <c r="J9" s="1"/>
      <c r="K9" s="1"/>
      <c r="L9" s="1"/>
      <c r="M9" s="1"/>
      <c r="Q9" s="38"/>
    </row>
    <row r="10" spans="1:19">
      <c r="A10" s="42" t="s">
        <v>15</v>
      </c>
      <c r="B10" s="6"/>
      <c r="C10" s="7"/>
      <c r="D10" s="7"/>
      <c r="E10" s="8">
        <f>ROUNDUP(L38,0)</f>
        <v>9</v>
      </c>
      <c r="F10" s="8">
        <f t="shared" ref="F10:J10" si="1">ROUNDUP(M38,0)</f>
        <v>10</v>
      </c>
      <c r="G10" s="8">
        <f t="shared" si="1"/>
        <v>12</v>
      </c>
      <c r="H10" s="8">
        <f t="shared" si="1"/>
        <v>17</v>
      </c>
      <c r="I10" s="8">
        <f t="shared" si="1"/>
        <v>28</v>
      </c>
      <c r="J10" s="8">
        <f t="shared" si="1"/>
        <v>60</v>
      </c>
      <c r="K10" s="1"/>
      <c r="L10" s="1" t="s">
        <v>16</v>
      </c>
      <c r="M10" s="1"/>
      <c r="Q10" s="38"/>
    </row>
    <row r="11" spans="1:19">
      <c r="A11" s="42" t="s">
        <v>17</v>
      </c>
      <c r="B11" s="9"/>
      <c r="C11" s="5"/>
      <c r="D11" s="5"/>
      <c r="E11" s="10" t="str">
        <f>IF(ROUND(L35,0)=ROUND(L38,0),"Yes","No")</f>
        <v>No</v>
      </c>
      <c r="F11" s="10" t="str">
        <f t="shared" ref="F11:J11" si="2">IF(ROUND(M35,0)=ROUND(M38,0),"Yes","No")</f>
        <v>Yes</v>
      </c>
      <c r="G11" s="10" t="str">
        <f t="shared" si="2"/>
        <v>Yes</v>
      </c>
      <c r="H11" s="10" t="str">
        <f t="shared" si="2"/>
        <v>Yes</v>
      </c>
      <c r="I11" s="10" t="str">
        <f t="shared" si="2"/>
        <v>Yes</v>
      </c>
      <c r="J11" s="10" t="str">
        <f t="shared" si="2"/>
        <v>Yes</v>
      </c>
      <c r="K11" s="1"/>
      <c r="L11" s="8">
        <f>((_xlfn.T.INV.2T(L$8,($H$3-1))*L$7)/L$6)^2</f>
        <v>6.2288672583022802</v>
      </c>
      <c r="M11" s="8">
        <f t="shared" ref="M11:O11" si="3">((_xlfn.T.INV.2T(M$8,($H$3-1))*M$7)/M$6)^2</f>
        <v>8.4781804349114349</v>
      </c>
      <c r="N11" s="8">
        <f t="shared" si="3"/>
        <v>12.208579826272466</v>
      </c>
      <c r="O11" s="8">
        <f t="shared" si="3"/>
        <v>19.075905978550725</v>
      </c>
      <c r="P11" s="8">
        <f>((_xlfn.T.INV.2T(P$8,($H$3-1))*P$7)/P$6)^2</f>
        <v>33.91272173964574</v>
      </c>
      <c r="Q11" s="43">
        <f>((_xlfn.T.INV.2T(Q$8,($H$3-1))*Q$7)/Q$6)^2</f>
        <v>76.303623914202902</v>
      </c>
      <c r="R11" s="19"/>
      <c r="S11" s="25"/>
    </row>
    <row r="12" spans="1:19">
      <c r="A12" s="44"/>
      <c r="B12"/>
      <c r="C12" s="1"/>
      <c r="D12" s="1"/>
      <c r="E12" s="1"/>
      <c r="F12" s="1"/>
      <c r="G12" s="1"/>
      <c r="H12"/>
      <c r="I12" s="1"/>
      <c r="K12" s="1"/>
      <c r="L12" s="1"/>
      <c r="M12" s="1"/>
      <c r="Q12" s="38"/>
      <c r="S12" s="25"/>
    </row>
    <row r="13" spans="1:19" ht="25.5" customHeight="1">
      <c r="A13" s="130" t="s">
        <v>18</v>
      </c>
      <c r="B13" s="131"/>
      <c r="C13" s="131"/>
      <c r="D13" s="131"/>
      <c r="E13" s="131"/>
      <c r="F13" s="131"/>
      <c r="G13" s="131"/>
      <c r="H13" s="131"/>
      <c r="I13" s="131"/>
      <c r="J13" s="131"/>
      <c r="L13" s="1" t="s">
        <v>19</v>
      </c>
      <c r="M13" s="1"/>
      <c r="Q13" s="38"/>
    </row>
    <row r="14" spans="1:19">
      <c r="A14" s="142" t="s">
        <v>58</v>
      </c>
      <c r="B14" s="141"/>
      <c r="C14" s="141"/>
      <c r="D14" s="141"/>
      <c r="E14" s="141"/>
      <c r="F14" s="141"/>
      <c r="G14" s="141"/>
      <c r="H14" s="141"/>
      <c r="I14" s="141"/>
      <c r="J14" s="141"/>
      <c r="L14" s="8">
        <f>((_xlfn.T.INV.2T(L$8,(L$11-1))*L$7)/L$6)^2</f>
        <v>8.0431542266812031</v>
      </c>
      <c r="M14" s="8">
        <f t="shared" ref="M14:O14" si="4">((_xlfn.T.INV.2T(M$8,(M$11-1))*M$7)/M$6)^2</f>
        <v>9.2636339485058841</v>
      </c>
      <c r="N14" s="8">
        <f t="shared" si="4"/>
        <v>11.55723190111814</v>
      </c>
      <c r="O14" s="8">
        <f t="shared" si="4"/>
        <v>16.453545604104292</v>
      </c>
      <c r="P14" s="8">
        <f>((_xlfn.T.INV.2T(P$8,(P$11-1))*P$7)/P$6)^2</f>
        <v>27.496076849040083</v>
      </c>
      <c r="Q14" s="43">
        <f>((_xlfn.T.INV.2T(Q$8,(Q$11-1))*Q$7)/Q$6)^2</f>
        <v>59.172896224454021</v>
      </c>
    </row>
    <row r="15" spans="1:19" ht="15" customHeight="1">
      <c r="A15" s="135" t="s">
        <v>59</v>
      </c>
      <c r="B15" s="136"/>
      <c r="C15" s="136"/>
      <c r="D15" s="136"/>
      <c r="E15" s="136"/>
      <c r="F15" s="136"/>
      <c r="G15" s="136"/>
      <c r="H15" s="136"/>
      <c r="I15" s="136"/>
      <c r="J15" s="136"/>
      <c r="Q15" s="38"/>
    </row>
    <row r="16" spans="1:19">
      <c r="A16" s="135"/>
      <c r="B16" s="136"/>
      <c r="C16" s="136"/>
      <c r="D16" s="136"/>
      <c r="E16" s="136"/>
      <c r="F16" s="136"/>
      <c r="G16" s="136"/>
      <c r="H16" s="136"/>
      <c r="I16" s="136"/>
      <c r="J16" s="136"/>
      <c r="L16" s="1" t="s">
        <v>23</v>
      </c>
      <c r="M16" s="1"/>
      <c r="Q16" s="38"/>
    </row>
    <row r="17" spans="1:17">
      <c r="A17" s="137" t="s">
        <v>60</v>
      </c>
      <c r="B17" s="134"/>
      <c r="C17" s="134"/>
      <c r="D17" s="134"/>
      <c r="E17" s="134"/>
      <c r="F17" s="134"/>
      <c r="G17" s="134"/>
      <c r="H17" s="134"/>
      <c r="I17" s="134"/>
      <c r="J17" s="134"/>
      <c r="L17" s="8">
        <f>((_xlfn.T.INV.2T(L$8,(L$14-1))*L$7)/L$6)^2</f>
        <v>6.8059351458410573</v>
      </c>
      <c r="M17" s="8">
        <f t="shared" ref="M17:Q17" si="5">((_xlfn.T.INV.2T(M$8,(M$14-1))*M$7)/M$6)^2</f>
        <v>8.8100276275967317</v>
      </c>
      <c r="N17" s="8">
        <f t="shared" si="5"/>
        <v>11.844155536742624</v>
      </c>
      <c r="O17" s="8">
        <f t="shared" si="5"/>
        <v>16.93517693485002</v>
      </c>
      <c r="P17" s="8">
        <f t="shared" si="5"/>
        <v>28.000417061544255</v>
      </c>
      <c r="Q17" s="43">
        <f t="shared" si="5"/>
        <v>59.745497438857967</v>
      </c>
    </row>
    <row r="18" spans="1:17">
      <c r="A18" s="44"/>
      <c r="B18"/>
      <c r="H18"/>
      <c r="Q18" s="38"/>
    </row>
    <row r="19" spans="1:17">
      <c r="A19" s="44"/>
      <c r="B19"/>
      <c r="H19"/>
      <c r="L19" s="1" t="s">
        <v>24</v>
      </c>
      <c r="M19" s="1"/>
      <c r="Q19" s="38"/>
    </row>
    <row r="20" spans="1:17">
      <c r="A20" s="44"/>
      <c r="B20"/>
      <c r="H20"/>
      <c r="L20" s="8">
        <f>((_xlfn.T.INV.2T(L$8,(L$17-1))*L$7)/L$6)^2</f>
        <v>8.0431542266812031</v>
      </c>
      <c r="M20" s="8">
        <f t="shared" ref="M20:Q20" si="6">((_xlfn.T.INV.2T(M$8,(M$17-1))*M$7)/M$6)^2</f>
        <v>9.2636339485058841</v>
      </c>
      <c r="N20" s="8">
        <f t="shared" si="6"/>
        <v>11.844155536742624</v>
      </c>
      <c r="O20" s="8">
        <f t="shared" si="6"/>
        <v>16.93517693485002</v>
      </c>
      <c r="P20" s="8">
        <f t="shared" si="6"/>
        <v>27.899734314775113</v>
      </c>
      <c r="Q20" s="43">
        <f t="shared" si="6"/>
        <v>59.745497438857967</v>
      </c>
    </row>
    <row r="21" spans="1:17" ht="13.5" customHeight="1">
      <c r="A21" s="44"/>
      <c r="B21"/>
      <c r="H21"/>
      <c r="Q21" s="38"/>
    </row>
    <row r="22" spans="1:17">
      <c r="A22" s="44"/>
      <c r="B22"/>
      <c r="H22"/>
      <c r="L22" s="1" t="s">
        <v>25</v>
      </c>
      <c r="M22" s="1"/>
      <c r="Q22" s="38"/>
    </row>
    <row r="23" spans="1:17">
      <c r="A23" s="44"/>
      <c r="B23"/>
      <c r="H23"/>
      <c r="L23" s="8">
        <f>((_xlfn.T.INV.2T(L$8,(L$20-1))*L$7)/L$6)^2</f>
        <v>6.8059351458410573</v>
      </c>
      <c r="M23" s="8">
        <f t="shared" ref="M23:Q23" si="7">((_xlfn.T.INV.2T(M$8,(M$20-1))*M$7)/M$6)^2</f>
        <v>8.8100276275967317</v>
      </c>
      <c r="N23" s="8">
        <f t="shared" si="7"/>
        <v>11.844155536742624</v>
      </c>
      <c r="O23" s="8">
        <f t="shared" si="7"/>
        <v>16.93517693485002</v>
      </c>
      <c r="P23" s="8">
        <f t="shared" si="7"/>
        <v>28.000417061544255</v>
      </c>
      <c r="Q23" s="43">
        <f t="shared" si="7"/>
        <v>59.745497438857967</v>
      </c>
    </row>
    <row r="24" spans="1:17">
      <c r="A24" s="44"/>
      <c r="B24"/>
      <c r="H24"/>
      <c r="Q24" s="38"/>
    </row>
    <row r="25" spans="1:17">
      <c r="A25" s="44"/>
      <c r="B25"/>
      <c r="H25"/>
      <c r="L25" s="1" t="s">
        <v>26</v>
      </c>
      <c r="M25" s="1"/>
      <c r="Q25" s="38"/>
    </row>
    <row r="26" spans="1:17">
      <c r="A26" s="44"/>
      <c r="B26"/>
      <c r="H26"/>
      <c r="L26" s="8">
        <f>((_xlfn.T.INV.2T(L$8,(L$23-1))*L$7)/L$6)^2</f>
        <v>8.0431542266812031</v>
      </c>
      <c r="M26" s="8">
        <f t="shared" ref="M26:Q26" si="8">((_xlfn.T.INV.2T(M$8,(M$23-1))*M$7)/M$6)^2</f>
        <v>9.2636339485058841</v>
      </c>
      <c r="N26" s="8">
        <f t="shared" si="8"/>
        <v>11.844155536742624</v>
      </c>
      <c r="O26" s="8">
        <f t="shared" si="8"/>
        <v>16.93517693485002</v>
      </c>
      <c r="P26" s="8">
        <f t="shared" si="8"/>
        <v>27.899734314775113</v>
      </c>
      <c r="Q26" s="43">
        <f t="shared" si="8"/>
        <v>59.745497438857967</v>
      </c>
    </row>
    <row r="27" spans="1:17">
      <c r="A27" s="44"/>
      <c r="B27"/>
      <c r="H27"/>
      <c r="L27" s="13"/>
      <c r="M27" s="13"/>
      <c r="Q27" s="38"/>
    </row>
    <row r="28" spans="1:17">
      <c r="A28" s="44"/>
      <c r="L28" s="1" t="s">
        <v>27</v>
      </c>
      <c r="M28" s="1"/>
      <c r="Q28" s="38"/>
    </row>
    <row r="29" spans="1:17">
      <c r="A29" s="44"/>
      <c r="L29" s="8">
        <f>((_xlfn.T.INV.2T(L$8,(L$26-1))*L$7)/L$6)^2</f>
        <v>6.8059351458410573</v>
      </c>
      <c r="M29" s="8">
        <f t="shared" ref="M29:Q29" si="9">((_xlfn.T.INV.2T(M$8,(M$26-1))*M$7)/M$6)^2</f>
        <v>8.8100276275967317</v>
      </c>
      <c r="N29" s="8">
        <f t="shared" si="9"/>
        <v>11.844155536742624</v>
      </c>
      <c r="O29" s="8">
        <f t="shared" si="9"/>
        <v>16.93517693485002</v>
      </c>
      <c r="P29" s="8">
        <f t="shared" si="9"/>
        <v>28.000417061544255</v>
      </c>
      <c r="Q29" s="43">
        <f t="shared" si="9"/>
        <v>59.745497438857967</v>
      </c>
    </row>
    <row r="30" spans="1:17">
      <c r="A30" s="44"/>
      <c r="Q30" s="38"/>
    </row>
    <row r="31" spans="1:17">
      <c r="A31" s="44"/>
      <c r="L31" s="1" t="s">
        <v>28</v>
      </c>
      <c r="M31" s="1"/>
      <c r="Q31" s="38"/>
    </row>
    <row r="32" spans="1:17">
      <c r="A32" s="44"/>
      <c r="L32" s="8">
        <f>((_xlfn.T.INV.2T(L$8,(L$29-1))*L$7)/L$6)^2</f>
        <v>8.0431542266812031</v>
      </c>
      <c r="M32" s="8">
        <f t="shared" ref="M32:Q32" si="10">((_xlfn.T.INV.2T(M$8,(M$29-1))*M$7)/M$6)^2</f>
        <v>9.2636339485058841</v>
      </c>
      <c r="N32" s="8">
        <f t="shared" si="10"/>
        <v>11.844155536742624</v>
      </c>
      <c r="O32" s="8">
        <f t="shared" si="10"/>
        <v>16.93517693485002</v>
      </c>
      <c r="P32" s="8">
        <f t="shared" si="10"/>
        <v>27.899734314775113</v>
      </c>
      <c r="Q32" s="43">
        <f t="shared" si="10"/>
        <v>59.745497438857967</v>
      </c>
    </row>
    <row r="33" spans="1:17">
      <c r="A33" s="44"/>
      <c r="Q33" s="38"/>
    </row>
    <row r="34" spans="1:17">
      <c r="A34" s="44"/>
      <c r="L34" s="1" t="s">
        <v>29</v>
      </c>
      <c r="M34" s="1"/>
      <c r="Q34" s="38"/>
    </row>
    <row r="35" spans="1:17">
      <c r="A35" s="44"/>
      <c r="L35" s="8">
        <f>((_xlfn.T.INV.2T(L$8,(L$32-1))*L$7)/L$6)^2</f>
        <v>6.8059351458410573</v>
      </c>
      <c r="M35" s="8">
        <f t="shared" ref="M35:Q35" si="11">((_xlfn.T.INV.2T(M$8,(M$32-1))*M$7)/M$6)^2</f>
        <v>8.8100276275967317</v>
      </c>
      <c r="N35" s="8">
        <f t="shared" si="11"/>
        <v>11.844155536742624</v>
      </c>
      <c r="O35" s="8">
        <f t="shared" si="11"/>
        <v>16.93517693485002</v>
      </c>
      <c r="P35" s="8">
        <f t="shared" si="11"/>
        <v>28.000417061544255</v>
      </c>
      <c r="Q35" s="43">
        <f t="shared" si="11"/>
        <v>59.745497438857967</v>
      </c>
    </row>
    <row r="36" spans="1:17">
      <c r="A36" s="44"/>
      <c r="L36" s="21"/>
      <c r="M36" s="21"/>
      <c r="N36" s="21"/>
      <c r="O36" s="21"/>
      <c r="P36" s="21"/>
      <c r="Q36" s="67"/>
    </row>
    <row r="37" spans="1:17">
      <c r="A37" s="44"/>
      <c r="L37" s="13" t="s">
        <v>30</v>
      </c>
      <c r="M37" s="13"/>
      <c r="N37" s="21"/>
      <c r="O37" s="21"/>
      <c r="P37" s="21"/>
      <c r="Q37" s="67"/>
    </row>
    <row r="38" spans="1:17" ht="15.75" thickBot="1">
      <c r="A38" s="46"/>
      <c r="B38" s="47"/>
      <c r="C38" s="48"/>
      <c r="D38" s="48"/>
      <c r="E38" s="48"/>
      <c r="F38" s="48"/>
      <c r="G38" s="48"/>
      <c r="H38" s="47"/>
      <c r="I38" s="48"/>
      <c r="J38" s="48"/>
      <c r="K38" s="48"/>
      <c r="L38" s="49">
        <f>((_xlfn.T.INV.2T(L$8,(L$35-1))*L$7)/L$6)^2</f>
        <v>8.0431542266812031</v>
      </c>
      <c r="M38" s="49">
        <f t="shared" ref="M38:O38" si="12">((_xlfn.T.INV.2T(M$8,(M$35-1))*M$7)/M$6)^2</f>
        <v>9.2636339485058841</v>
      </c>
      <c r="N38" s="49">
        <f t="shared" si="12"/>
        <v>11.844155536742624</v>
      </c>
      <c r="O38" s="49">
        <f t="shared" si="12"/>
        <v>16.93517693485002</v>
      </c>
      <c r="P38" s="49">
        <f>((_xlfn.T.INV.2T(P$8,(P$35-1))*P$7)/P$6)^2</f>
        <v>27.899734314775113</v>
      </c>
      <c r="Q38" s="50">
        <f>((_xlfn.T.INV.2T(Q$8,(Q$35-1))*Q$7)/Q$6)^2</f>
        <v>59.745497438857967</v>
      </c>
    </row>
  </sheetData>
  <mergeCells count="4">
    <mergeCell ref="A13:J13"/>
    <mergeCell ref="A14:J14"/>
    <mergeCell ref="A15:J16"/>
    <mergeCell ref="A17:J17"/>
  </mergeCells>
  <pageMargins left="0.7" right="0.7" top="0.75" bottom="0.75" header="0.51180555555555496" footer="0.51180555555555496"/>
  <pageSetup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D21F2-F5F8-4710-AD8E-5F6B28EEB02A}">
  <sheetPr>
    <pageSetUpPr fitToPage="1"/>
  </sheetPr>
  <dimension ref="A1:M22"/>
  <sheetViews>
    <sheetView zoomScaleNormal="100" workbookViewId="0">
      <selection activeCell="B9" sqref="B9"/>
    </sheetView>
    <sheetView workbookViewId="1">
      <selection activeCell="A17" sqref="A17"/>
    </sheetView>
  </sheetViews>
  <sheetFormatPr defaultRowHeight="15"/>
  <cols>
    <col min="2" max="2" width="9.140625" style="2"/>
    <col min="8" max="8" width="9.140625" style="2"/>
  </cols>
  <sheetData>
    <row r="1" spans="1:13" ht="18">
      <c r="A1" s="3" t="s">
        <v>61</v>
      </c>
      <c r="B1"/>
      <c r="C1" s="1"/>
      <c r="D1" s="1"/>
      <c r="E1" s="1"/>
      <c r="F1" s="1"/>
      <c r="G1" s="1"/>
      <c r="H1"/>
      <c r="I1" s="1"/>
      <c r="J1" s="1"/>
      <c r="K1" s="1"/>
      <c r="L1" s="1"/>
      <c r="M1" s="1"/>
    </row>
    <row r="2" spans="1:13" ht="18.75" thickBot="1">
      <c r="A2" s="3"/>
      <c r="B2"/>
      <c r="C2" s="1"/>
      <c r="D2" s="1"/>
      <c r="E2" s="1"/>
      <c r="F2" s="1"/>
      <c r="G2" s="1"/>
      <c r="H2"/>
      <c r="I2" s="1"/>
      <c r="J2" s="1"/>
      <c r="K2" s="1"/>
      <c r="L2" s="1"/>
      <c r="M2" s="1"/>
    </row>
    <row r="3" spans="1:13" ht="18">
      <c r="A3" s="62"/>
      <c r="B3" s="33"/>
      <c r="C3" s="34"/>
      <c r="D3" s="34"/>
      <c r="E3" s="34"/>
      <c r="F3" s="34"/>
      <c r="G3" s="34"/>
      <c r="H3" s="33"/>
      <c r="I3" s="34"/>
      <c r="J3" s="51"/>
      <c r="K3" s="1"/>
      <c r="L3" s="1"/>
      <c r="M3" s="1"/>
    </row>
    <row r="4" spans="1:13">
      <c r="A4" s="40" t="s">
        <v>57</v>
      </c>
      <c r="B4"/>
      <c r="C4" s="1"/>
      <c r="D4" s="1"/>
      <c r="E4" s="52">
        <f>10.47*0.1</f>
        <v>1.0470000000000002</v>
      </c>
      <c r="F4" s="52">
        <f>10.47*0.15</f>
        <v>1.5705</v>
      </c>
      <c r="G4" s="52">
        <f>10.47*0.2</f>
        <v>2.0940000000000003</v>
      </c>
      <c r="H4" s="52">
        <f>10.47*0.25</f>
        <v>2.6175000000000002</v>
      </c>
      <c r="I4" s="52">
        <f>10.47*0.35</f>
        <v>3.6644999999999999</v>
      </c>
      <c r="J4" s="53">
        <f>10.47*0.4</f>
        <v>4.1880000000000006</v>
      </c>
      <c r="K4" s="1"/>
      <c r="L4" s="1"/>
      <c r="M4" s="1"/>
    </row>
    <row r="5" spans="1:13" s="1" customFormat="1" ht="14.25">
      <c r="A5" s="40" t="s">
        <v>12</v>
      </c>
      <c r="E5" s="4">
        <v>24.87</v>
      </c>
      <c r="F5" s="4">
        <v>24.87</v>
      </c>
      <c r="G5" s="4">
        <v>24.87</v>
      </c>
      <c r="H5" s="4">
        <v>24.87</v>
      </c>
      <c r="I5" s="4">
        <v>24.87</v>
      </c>
      <c r="J5" s="54">
        <v>24.87</v>
      </c>
    </row>
    <row r="6" spans="1:13">
      <c r="A6" s="40" t="s">
        <v>13</v>
      </c>
      <c r="B6"/>
      <c r="C6" s="1"/>
      <c r="D6" s="1"/>
      <c r="E6" s="119">
        <v>0.05</v>
      </c>
      <c r="F6" s="119">
        <v>0.05</v>
      </c>
      <c r="G6" s="119">
        <v>0.05</v>
      </c>
      <c r="H6" s="119">
        <v>0.05</v>
      </c>
      <c r="I6" s="119">
        <v>0.05</v>
      </c>
      <c r="J6" s="120">
        <v>0.05</v>
      </c>
      <c r="K6" s="1"/>
      <c r="L6" s="1"/>
      <c r="M6" s="1"/>
    </row>
    <row r="7" spans="1:13">
      <c r="A7" s="40" t="s">
        <v>33</v>
      </c>
      <c r="B7"/>
      <c r="C7" s="1"/>
      <c r="D7" s="1"/>
      <c r="E7" s="52">
        <v>0.27550000000000002</v>
      </c>
      <c r="F7" s="52">
        <v>0.27550000000000002</v>
      </c>
      <c r="G7" s="52">
        <v>0.27550000000000002</v>
      </c>
      <c r="H7" s="52">
        <v>0.27550000000000002</v>
      </c>
      <c r="I7" s="52">
        <v>0.27550000000000002</v>
      </c>
      <c r="J7" s="53">
        <v>0.27550000000000002</v>
      </c>
      <c r="K7" s="1"/>
      <c r="L7" s="1"/>
      <c r="M7" s="1"/>
    </row>
    <row r="8" spans="1:13">
      <c r="A8" s="40" t="s">
        <v>34</v>
      </c>
      <c r="B8"/>
      <c r="C8" s="1"/>
      <c r="D8" s="1"/>
      <c r="E8" s="4">
        <v>1000</v>
      </c>
      <c r="F8" s="4">
        <v>750</v>
      </c>
      <c r="G8" s="4">
        <v>500</v>
      </c>
      <c r="H8" s="4">
        <v>250</v>
      </c>
      <c r="I8" s="4">
        <v>100</v>
      </c>
      <c r="J8" s="54">
        <v>50</v>
      </c>
      <c r="K8" s="1"/>
      <c r="L8" s="1"/>
      <c r="M8" s="1"/>
    </row>
    <row r="9" spans="1:13">
      <c r="A9" s="40"/>
      <c r="B9"/>
      <c r="C9" s="1"/>
      <c r="D9" s="1"/>
      <c r="F9" s="1"/>
      <c r="G9" s="1"/>
      <c r="H9"/>
      <c r="I9" s="1"/>
      <c r="J9" s="41"/>
      <c r="K9" s="1"/>
      <c r="L9" s="1"/>
      <c r="M9" s="1"/>
    </row>
    <row r="10" spans="1:13">
      <c r="A10" s="55" t="s">
        <v>62</v>
      </c>
      <c r="B10" s="6"/>
      <c r="C10" s="7"/>
      <c r="D10" s="7"/>
      <c r="E10" s="8">
        <f>ROUNDUP((_xlfn.T.INV.2T(E$6,E$8-1)^2*(E$5^2)*(E7-1))/(_xlfn.T.INV.2T(E6,E$8-1 )^2*(E$5^2)*E7-E4^2*E8),0)</f>
        <v>4</v>
      </c>
      <c r="F10" s="8">
        <f t="shared" ref="F10:I10" si="0">ROUNDUP((_xlfn.T.INV.2T(F$6,F$8-1)^2*(F$5^2)*(F7-1))/(_xlfn.T.INV.2T(F6,F$8-1 )^2*(F$5^2)*F7-F4^2*F8),0)</f>
        <v>2</v>
      </c>
      <c r="G10" s="8">
        <f t="shared" si="0"/>
        <v>2</v>
      </c>
      <c r="H10" s="8">
        <f t="shared" si="0"/>
        <v>2</v>
      </c>
      <c r="I10" s="8">
        <f t="shared" si="0"/>
        <v>3</v>
      </c>
      <c r="J10" s="43">
        <f t="shared" ref="J10" si="1">ROUNDUP((_xlfn.T.INV.2T(J$6,J$8-1)^2*(J$5^2)*(J7-1))/(_xlfn.T.INV.2T(J6,J$8-1 )^2*(J$5^2)*J7-J4^2*J8),0)</f>
        <v>10</v>
      </c>
      <c r="K10" s="1"/>
      <c r="L10" s="1"/>
      <c r="M10" s="1"/>
    </row>
    <row r="11" spans="1:13" ht="15.75" thickBot="1">
      <c r="A11" s="61" t="s">
        <v>36</v>
      </c>
      <c r="B11" s="48"/>
      <c r="C11" s="57"/>
      <c r="D11" s="57"/>
      <c r="E11" s="58">
        <f>ROUNDUP(E$10*E$8,0)</f>
        <v>4000</v>
      </c>
      <c r="F11" s="58">
        <f t="shared" ref="F11:J11" si="2">ROUNDUP(F$10*F$8,0)</f>
        <v>1500</v>
      </c>
      <c r="G11" s="58">
        <f t="shared" si="2"/>
        <v>1000</v>
      </c>
      <c r="H11" s="58">
        <f t="shared" si="2"/>
        <v>500</v>
      </c>
      <c r="I11" s="58">
        <f t="shared" si="2"/>
        <v>300</v>
      </c>
      <c r="J11" s="59">
        <f t="shared" si="2"/>
        <v>500</v>
      </c>
      <c r="K11" s="1"/>
      <c r="L11" s="1"/>
      <c r="M11" s="1"/>
    </row>
    <row r="12" spans="1:13">
      <c r="A12" s="15"/>
      <c r="B12"/>
      <c r="C12" s="1"/>
      <c r="F12" s="1"/>
      <c r="G12" s="1"/>
      <c r="H12" s="15"/>
      <c r="I12" s="1"/>
      <c r="K12" s="1"/>
      <c r="L12" s="1"/>
      <c r="M12" s="1"/>
    </row>
    <row r="13" spans="1:13" ht="25.5" customHeight="1">
      <c r="A13" s="130" t="s">
        <v>18</v>
      </c>
      <c r="B13" s="131"/>
      <c r="C13" s="131"/>
      <c r="D13" s="131"/>
      <c r="E13" s="131"/>
      <c r="F13" s="131"/>
      <c r="G13" s="131"/>
      <c r="H13" s="131"/>
      <c r="I13" s="131"/>
      <c r="J13" s="131"/>
    </row>
    <row r="14" spans="1:13">
      <c r="A14" s="138" t="s">
        <v>63</v>
      </c>
      <c r="B14" s="138"/>
      <c r="C14" s="138"/>
      <c r="D14" s="138"/>
      <c r="E14" s="138"/>
      <c r="F14" s="138"/>
      <c r="G14" s="138"/>
      <c r="H14" s="138"/>
      <c r="I14" s="138"/>
      <c r="J14" s="138"/>
    </row>
    <row r="15" spans="1:13" ht="27.75" customHeight="1">
      <c r="A15" s="138" t="s">
        <v>64</v>
      </c>
      <c r="B15" s="138"/>
      <c r="C15" s="138"/>
      <c r="D15" s="138"/>
      <c r="E15" s="138"/>
      <c r="F15" s="138"/>
      <c r="G15" s="138"/>
      <c r="H15" s="138"/>
      <c r="I15" s="138"/>
      <c r="J15" s="138"/>
    </row>
    <row r="16" spans="1:13" ht="22.35" customHeight="1">
      <c r="A16" s="134" t="s">
        <v>60</v>
      </c>
      <c r="B16" s="134"/>
      <c r="C16" s="134"/>
      <c r="D16" s="134"/>
      <c r="E16" s="134"/>
      <c r="F16" s="134"/>
      <c r="G16" s="134"/>
      <c r="H16" s="134"/>
      <c r="I16" s="134"/>
      <c r="J16" s="134"/>
    </row>
    <row r="17" spans="1:9">
      <c r="A17" s="11"/>
      <c r="B17" s="18"/>
      <c r="C17" s="11"/>
      <c r="D17" s="11"/>
      <c r="E17" s="11"/>
      <c r="F17" s="11"/>
      <c r="G17" s="11"/>
      <c r="H17" s="18"/>
      <c r="I17" s="11"/>
    </row>
    <row r="22" spans="1:9" ht="13.5" customHeight="1"/>
  </sheetData>
  <mergeCells count="4">
    <mergeCell ref="A13:J13"/>
    <mergeCell ref="A14:J14"/>
    <mergeCell ref="A15:J15"/>
    <mergeCell ref="A16:J16"/>
  </mergeCells>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C3173-BBBD-4237-977C-BD834F1253AE}">
  <dimension ref="A1:M48"/>
  <sheetViews>
    <sheetView zoomScaleNormal="100" workbookViewId="0">
      <selection activeCell="A4" sqref="A4:A6"/>
    </sheetView>
    <sheetView workbookViewId="1">
      <selection activeCell="A12" sqref="A12"/>
    </sheetView>
  </sheetViews>
  <sheetFormatPr defaultRowHeight="15"/>
  <cols>
    <col min="1" max="1" width="9.140625" style="14"/>
    <col min="2" max="2" width="9.140625" style="2"/>
    <col min="3" max="3" width="23" customWidth="1"/>
    <col min="8" max="8" width="9.140625" style="2"/>
  </cols>
  <sheetData>
    <row r="1" spans="1:13" s="1" customFormat="1" ht="36" customHeight="1">
      <c r="A1" s="139" t="s">
        <v>65</v>
      </c>
      <c r="B1" s="139"/>
      <c r="C1" s="139"/>
      <c r="D1" s="139"/>
      <c r="E1" s="139"/>
      <c r="F1" s="139"/>
      <c r="G1" s="139"/>
    </row>
    <row r="2" spans="1:13" s="1" customFormat="1" ht="18.75" thickBot="1">
      <c r="A2" s="3"/>
    </row>
    <row r="3" spans="1:13" s="1" customFormat="1" ht="18">
      <c r="A3" s="62"/>
      <c r="B3" s="34"/>
      <c r="C3" s="34"/>
      <c r="D3" s="34"/>
      <c r="E3" s="34"/>
      <c r="F3" s="34"/>
      <c r="G3" s="51"/>
    </row>
    <row r="4" spans="1:13">
      <c r="A4" s="40" t="s">
        <v>66</v>
      </c>
      <c r="B4" s="1"/>
      <c r="C4" s="1"/>
      <c r="D4" s="123">
        <v>0.05</v>
      </c>
      <c r="E4" s="123">
        <v>0.25</v>
      </c>
      <c r="F4" s="123">
        <v>0.5</v>
      </c>
      <c r="G4" s="124">
        <v>0.85</v>
      </c>
      <c r="H4"/>
      <c r="M4" s="1"/>
    </row>
    <row r="5" spans="1:13">
      <c r="A5" s="40" t="s">
        <v>57</v>
      </c>
      <c r="B5" s="1"/>
      <c r="C5" s="1"/>
      <c r="D5" s="123">
        <v>0.1</v>
      </c>
      <c r="E5" s="123">
        <v>0.1</v>
      </c>
      <c r="F5" s="123">
        <v>0.1</v>
      </c>
      <c r="G5" s="124">
        <v>0.1</v>
      </c>
      <c r="H5"/>
      <c r="M5" s="1"/>
    </row>
    <row r="6" spans="1:13">
      <c r="A6" s="40" t="s">
        <v>67</v>
      </c>
      <c r="B6" s="1"/>
      <c r="C6" s="1"/>
      <c r="D6" s="119">
        <v>0.05</v>
      </c>
      <c r="E6" s="119">
        <v>0.05</v>
      </c>
      <c r="F6" s="119">
        <v>0.05</v>
      </c>
      <c r="G6" s="120">
        <v>0.05</v>
      </c>
      <c r="H6"/>
      <c r="M6" s="1"/>
    </row>
    <row r="7" spans="1:13">
      <c r="A7" s="40"/>
      <c r="B7"/>
      <c r="C7" s="1"/>
      <c r="D7" s="15"/>
      <c r="E7" s="15"/>
      <c r="F7" s="15"/>
      <c r="G7" s="64"/>
      <c r="H7"/>
      <c r="M7" s="1"/>
    </row>
    <row r="8" spans="1:13" ht="15.75" thickBot="1">
      <c r="A8" s="56" t="s">
        <v>15</v>
      </c>
      <c r="B8" s="57"/>
      <c r="C8" s="57"/>
      <c r="D8" s="65">
        <f>ROUNDUP((D4*(1-D$4)*_xlfn.NORM.INV(D6/2,0,1)^2)/D$5^2,0)</f>
        <v>19</v>
      </c>
      <c r="E8" s="65">
        <f t="shared" ref="E8:G8" si="0">ROUNDUP((E4*(1-E$4)*_xlfn.NORM.INV(E6/2,0,1)^2)/E$5^2,0)</f>
        <v>73</v>
      </c>
      <c r="F8" s="65">
        <f t="shared" si="0"/>
        <v>97</v>
      </c>
      <c r="G8" s="66">
        <f t="shared" si="0"/>
        <v>49</v>
      </c>
      <c r="H8" s="19"/>
      <c r="I8" s="19"/>
      <c r="M8" s="1"/>
    </row>
    <row r="9" spans="1:13" ht="14.25" customHeight="1">
      <c r="A9" s="3"/>
      <c r="B9" s="27"/>
      <c r="C9" s="1"/>
      <c r="D9" s="1"/>
      <c r="E9" s="1"/>
      <c r="F9" s="1"/>
      <c r="G9" s="1"/>
      <c r="H9"/>
      <c r="M9" s="1"/>
    </row>
    <row r="10" spans="1:13" ht="25.5" customHeight="1">
      <c r="A10" s="130" t="s">
        <v>18</v>
      </c>
      <c r="B10" s="131"/>
      <c r="C10" s="131"/>
      <c r="D10" s="131"/>
      <c r="E10" s="131"/>
      <c r="F10" s="131"/>
      <c r="G10" s="131"/>
      <c r="H10" s="118"/>
      <c r="I10" s="118"/>
      <c r="J10" s="118"/>
    </row>
    <row r="11" spans="1:13" ht="15" customHeight="1">
      <c r="A11" s="28" t="s">
        <v>68</v>
      </c>
      <c r="B11" s="26"/>
      <c r="C11" s="26"/>
      <c r="D11" s="26"/>
      <c r="E11" s="26"/>
      <c r="F11" s="26"/>
      <c r="G11" s="26"/>
      <c r="H11" s="26"/>
      <c r="I11" s="26"/>
    </row>
    <row r="12" spans="1:13">
      <c r="A12" s="12"/>
      <c r="B12" s="12"/>
      <c r="C12" s="12"/>
      <c r="D12" s="12"/>
      <c r="E12" s="12"/>
      <c r="F12" s="12"/>
      <c r="G12" s="12"/>
      <c r="H12"/>
    </row>
    <row r="13" spans="1:13">
      <c r="A13" s="26"/>
      <c r="B13" s="26"/>
      <c r="C13" s="26"/>
      <c r="D13" s="26"/>
      <c r="E13" s="26"/>
      <c r="F13" s="26"/>
      <c r="G13" s="26"/>
      <c r="H13" s="26"/>
      <c r="I13" s="26"/>
    </row>
    <row r="25" ht="3" customHeight="1"/>
    <row r="37" ht="3" customHeight="1"/>
    <row r="47" ht="5.25" customHeight="1"/>
    <row r="48" ht="15" customHeight="1"/>
  </sheetData>
  <mergeCells count="2">
    <mergeCell ref="A1:G1"/>
    <mergeCell ref="A10:G10"/>
  </mergeCells>
  <pageMargins left="0.78749999999999998" right="0.78749999999999998" top="1.05277777777778" bottom="1.05277777777778" header="0.78749999999999998" footer="0.78749999999999998"/>
  <pageSetup firstPageNumber="0" orientation="portrait" horizontalDpi="1200" verticalDpi="1200" r:id="rId1"/>
  <headerFooter>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51D7-8F42-4AAF-90FE-33AE0DB2C59D}">
  <dimension ref="A1:AMK49"/>
  <sheetViews>
    <sheetView zoomScaleNormal="100" workbookViewId="0">
      <selection activeCell="M18" sqref="M18"/>
    </sheetView>
    <sheetView workbookViewId="1">
      <selection activeCell="A13" sqref="A13:I13"/>
    </sheetView>
  </sheetViews>
  <sheetFormatPr defaultRowHeight="15"/>
  <cols>
    <col min="1" max="1" width="9.140625" style="14"/>
    <col min="2" max="2" width="9.140625" style="2"/>
    <col min="3" max="3" width="25.42578125" customWidth="1"/>
    <col min="8" max="8" width="9.140625" style="2"/>
    <col min="13" max="13" width="20.28515625" customWidth="1"/>
  </cols>
  <sheetData>
    <row r="1" spans="1:19" s="1" customFormat="1" ht="18">
      <c r="A1" s="3" t="s">
        <v>69</v>
      </c>
      <c r="K1" s="3"/>
    </row>
    <row r="2" spans="1:19" s="1" customFormat="1" ht="18" customHeight="1" thickBot="1">
      <c r="A2" s="3"/>
      <c r="K2" s="3"/>
    </row>
    <row r="3" spans="1:19" s="1" customFormat="1" ht="18" customHeight="1">
      <c r="A3" s="62"/>
      <c r="B3" s="34"/>
      <c r="C3" s="34"/>
      <c r="D3" s="34"/>
      <c r="E3" s="34"/>
      <c r="F3" s="34"/>
      <c r="G3" s="34"/>
      <c r="H3" s="34"/>
      <c r="I3" s="51"/>
      <c r="K3" s="3"/>
    </row>
    <row r="4" spans="1:19">
      <c r="A4" s="40" t="s">
        <v>66</v>
      </c>
      <c r="B4" s="1"/>
      <c r="C4" s="1"/>
      <c r="D4" s="123">
        <v>0.49</v>
      </c>
      <c r="E4" s="123">
        <v>0.49</v>
      </c>
      <c r="F4" s="123">
        <v>0.49</v>
      </c>
      <c r="G4" s="123">
        <v>0.49</v>
      </c>
      <c r="H4" s="123">
        <v>0.49</v>
      </c>
      <c r="I4" s="124">
        <v>0.49</v>
      </c>
      <c r="K4" s="1"/>
      <c r="L4" s="1"/>
      <c r="M4" s="1"/>
      <c r="N4" s="16"/>
      <c r="O4" s="16"/>
      <c r="P4" s="16"/>
      <c r="Q4" s="16"/>
      <c r="R4" s="16"/>
      <c r="S4" s="16"/>
    </row>
    <row r="5" spans="1:19">
      <c r="A5" s="40" t="s">
        <v>57</v>
      </c>
      <c r="B5" s="1"/>
      <c r="C5" s="1"/>
      <c r="D5" s="123">
        <v>0.1</v>
      </c>
      <c r="E5" s="123">
        <v>0.1</v>
      </c>
      <c r="F5" s="123">
        <v>0.1</v>
      </c>
      <c r="G5" s="123">
        <v>0.1</v>
      </c>
      <c r="H5" s="123">
        <v>0.1</v>
      </c>
      <c r="I5" s="124">
        <v>0.1</v>
      </c>
      <c r="K5" s="1"/>
      <c r="L5" s="1"/>
      <c r="M5" s="1"/>
      <c r="N5" s="16"/>
      <c r="O5" s="16"/>
      <c r="P5" s="16"/>
      <c r="Q5" s="16"/>
      <c r="R5" s="16"/>
      <c r="S5" s="16"/>
    </row>
    <row r="6" spans="1:19">
      <c r="A6" s="40" t="s">
        <v>67</v>
      </c>
      <c r="B6" s="1"/>
      <c r="C6" s="1"/>
      <c r="D6" s="119">
        <v>0.05</v>
      </c>
      <c r="E6" s="119">
        <v>0.05</v>
      </c>
      <c r="F6" s="119">
        <v>0.05</v>
      </c>
      <c r="G6" s="119">
        <v>0.05</v>
      </c>
      <c r="H6" s="119">
        <v>0.05</v>
      </c>
      <c r="I6" s="120">
        <v>0.05</v>
      </c>
      <c r="K6" s="1"/>
      <c r="L6" s="1"/>
      <c r="M6" s="1"/>
      <c r="N6" s="16"/>
      <c r="O6" s="16"/>
      <c r="P6" s="16"/>
      <c r="Q6" s="16"/>
      <c r="R6" s="16"/>
      <c r="S6" s="16"/>
    </row>
    <row r="7" spans="1:19">
      <c r="A7" s="40" t="s">
        <v>70</v>
      </c>
      <c r="B7" s="1"/>
      <c r="C7" s="1"/>
      <c r="D7" s="4">
        <v>0.44090000000000001</v>
      </c>
      <c r="E7" s="4">
        <v>0.44090000000000001</v>
      </c>
      <c r="F7" s="4">
        <v>0.44090000000000001</v>
      </c>
      <c r="G7" s="4">
        <v>0.44090000000000001</v>
      </c>
      <c r="H7" s="4">
        <v>0.44090000000000001</v>
      </c>
      <c r="I7" s="54">
        <v>0.44090000000000001</v>
      </c>
      <c r="K7" s="1"/>
      <c r="L7" s="1"/>
      <c r="M7" s="1"/>
      <c r="N7" s="16"/>
      <c r="O7" s="16"/>
      <c r="P7" s="16"/>
      <c r="Q7" s="16"/>
      <c r="R7" s="16"/>
      <c r="S7" s="16"/>
    </row>
    <row r="8" spans="1:19">
      <c r="A8" s="40" t="s">
        <v>71</v>
      </c>
      <c r="B8" s="1"/>
      <c r="C8" s="1"/>
      <c r="D8" s="4">
        <v>1</v>
      </c>
      <c r="E8" s="4">
        <v>2</v>
      </c>
      <c r="F8" s="4">
        <v>3</v>
      </c>
      <c r="G8" s="4">
        <v>4</v>
      </c>
      <c r="H8" s="4">
        <v>5</v>
      </c>
      <c r="I8" s="54">
        <v>6</v>
      </c>
      <c r="K8" s="1"/>
      <c r="L8" s="1"/>
      <c r="M8" s="1"/>
      <c r="N8" s="16"/>
      <c r="O8" s="16"/>
      <c r="P8" s="16"/>
      <c r="Q8" s="16"/>
      <c r="R8" s="16"/>
      <c r="S8" s="16"/>
    </row>
    <row r="9" spans="1:19">
      <c r="A9" s="40"/>
      <c r="B9"/>
      <c r="C9" s="1"/>
      <c r="D9" s="15"/>
      <c r="E9" s="15"/>
      <c r="F9" s="15"/>
      <c r="G9" s="15"/>
      <c r="H9" s="15"/>
      <c r="I9" s="64"/>
      <c r="K9" s="1"/>
      <c r="L9" s="1"/>
      <c r="M9" s="1"/>
      <c r="N9" s="16"/>
      <c r="O9" s="16"/>
      <c r="P9" s="16"/>
      <c r="Q9" s="16"/>
      <c r="R9" s="16"/>
      <c r="S9" s="16"/>
    </row>
    <row r="10" spans="1:19">
      <c r="A10" s="40" t="s">
        <v>51</v>
      </c>
      <c r="B10" s="1"/>
      <c r="C10" s="1"/>
      <c r="D10" s="16">
        <f>ROUNDUP(D11/D$8,0)</f>
        <v>96</v>
      </c>
      <c r="E10" s="16">
        <f t="shared" ref="E10:I10" si="0">ROUNDUP(E11/E$8,0)</f>
        <v>70</v>
      </c>
      <c r="F10" s="16">
        <f t="shared" si="0"/>
        <v>61</v>
      </c>
      <c r="G10" s="16">
        <f t="shared" si="0"/>
        <v>56</v>
      </c>
      <c r="H10" s="16">
        <f t="shared" si="0"/>
        <v>54</v>
      </c>
      <c r="I10" s="60">
        <f t="shared" si="0"/>
        <v>52</v>
      </c>
      <c r="K10" s="1"/>
      <c r="L10" s="1"/>
      <c r="M10" s="1"/>
      <c r="N10" s="16"/>
      <c r="O10" s="16"/>
      <c r="P10" s="16"/>
      <c r="Q10" s="16"/>
      <c r="R10" s="16"/>
      <c r="S10" s="16"/>
    </row>
    <row r="11" spans="1:19" ht="15.75" thickBot="1">
      <c r="A11" s="61" t="s">
        <v>36</v>
      </c>
      <c r="B11" s="57"/>
      <c r="C11" s="57"/>
      <c r="D11" s="65">
        <f>ROUNDUP(((D4*(1-D4))*_xlfn.NORM.INV(D6/2,0,1)^2/(D5)^2)*(1+(D8-1)*D7),0)</f>
        <v>96</v>
      </c>
      <c r="E11" s="65">
        <f t="shared" ref="E11:I11" si="1">ROUNDUP(((E4*(1-E4))*_xlfn.NORM.INV(E6/2,0,1)^2/(E5)^2)*(1+(E8-1)*E7),0)</f>
        <v>139</v>
      </c>
      <c r="F11" s="65">
        <f t="shared" si="1"/>
        <v>181</v>
      </c>
      <c r="G11" s="65">
        <f t="shared" si="1"/>
        <v>223</v>
      </c>
      <c r="H11" s="65">
        <f t="shared" si="1"/>
        <v>266</v>
      </c>
      <c r="I11" s="66">
        <f t="shared" si="1"/>
        <v>308</v>
      </c>
      <c r="K11" s="1"/>
      <c r="L11" s="1"/>
      <c r="M11" s="1"/>
      <c r="N11" s="16"/>
      <c r="O11" s="16"/>
      <c r="P11" s="16"/>
      <c r="Q11" s="16"/>
      <c r="R11" s="16"/>
      <c r="S11" s="16"/>
    </row>
    <row r="12" spans="1:19">
      <c r="A12" s="1"/>
      <c r="B12" s="1"/>
      <c r="C12" s="1"/>
      <c r="D12" s="16"/>
      <c r="E12" s="16"/>
      <c r="F12" s="16"/>
      <c r="G12" s="16"/>
      <c r="H12" s="16"/>
      <c r="I12" s="16"/>
      <c r="K12" s="1"/>
      <c r="L12" s="1"/>
      <c r="M12" s="1"/>
      <c r="N12" s="16"/>
      <c r="O12" s="16"/>
      <c r="P12" s="16"/>
      <c r="Q12" s="16"/>
      <c r="R12" s="16"/>
      <c r="S12" s="16"/>
    </row>
    <row r="13" spans="1:19" ht="14.25" customHeight="1">
      <c r="A13" s="130" t="s">
        <v>18</v>
      </c>
      <c r="B13" s="131"/>
      <c r="C13" s="131"/>
      <c r="D13" s="131"/>
      <c r="E13" s="131"/>
      <c r="F13" s="131"/>
      <c r="G13" s="131"/>
      <c r="H13" s="131"/>
      <c r="I13" s="131"/>
      <c r="J13" s="118"/>
      <c r="M13" s="1"/>
    </row>
    <row r="14" spans="1:19" ht="13.5" customHeight="1">
      <c r="A14" s="134" t="s">
        <v>68</v>
      </c>
      <c r="B14" s="134"/>
      <c r="C14" s="134"/>
      <c r="D14" s="134"/>
      <c r="E14" s="134"/>
      <c r="F14" s="134"/>
      <c r="G14" s="134"/>
      <c r="H14" s="134"/>
      <c r="I14" s="134"/>
    </row>
    <row r="15" spans="1:19" ht="13.5" customHeight="1">
      <c r="A15" s="12"/>
      <c r="B15" s="12"/>
      <c r="C15" s="12"/>
      <c r="D15" s="12"/>
      <c r="E15" s="12"/>
      <c r="F15" s="12"/>
      <c r="G15" s="12"/>
      <c r="H15"/>
    </row>
    <row r="16" spans="1:19" ht="13.5" customHeight="1">
      <c r="A16" s="134"/>
      <c r="B16" s="134"/>
      <c r="C16" s="134"/>
      <c r="D16" s="134"/>
      <c r="E16" s="134"/>
      <c r="F16" s="134"/>
      <c r="G16" s="134"/>
      <c r="H16" s="134"/>
      <c r="I16" s="134"/>
    </row>
    <row r="17" spans="2:1025" ht="13.5" customHeight="1"/>
    <row r="18" spans="2:1025" ht="13.5" customHeight="1"/>
    <row r="19" spans="2:1025" ht="13.5" customHeight="1"/>
    <row r="20" spans="2:1025" ht="13.5" customHeight="1"/>
    <row r="21" spans="2:1025" ht="13.5" customHeight="1"/>
    <row r="22" spans="2:1025" ht="13.5" customHeight="1"/>
    <row r="23" spans="2:1025" ht="13.5" customHeight="1"/>
    <row r="24" spans="2:1025" ht="13.5" customHeight="1"/>
    <row r="25" spans="2:1025" ht="13.5" customHeight="1"/>
    <row r="26" spans="2:1025" s="14" customFormat="1" ht="13.5" customHeight="1">
      <c r="B26" s="2"/>
      <c r="C26"/>
      <c r="D26"/>
      <c r="E26"/>
      <c r="F26"/>
      <c r="G26"/>
      <c r="H26" s="2"/>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row>
    <row r="27" spans="2:1025" ht="13.5" customHeight="1"/>
    <row r="28" spans="2:1025" ht="13.5" customHeight="1"/>
    <row r="29" spans="2:1025" ht="13.5" customHeight="1"/>
    <row r="30" spans="2:1025" ht="13.5" customHeight="1"/>
    <row r="31" spans="2:1025" ht="13.5" customHeight="1"/>
    <row r="32" spans="2:1025" ht="13.5" customHeight="1"/>
    <row r="33" spans="2:1025" ht="13.5" customHeight="1"/>
    <row r="34" spans="2:1025" ht="13.5" customHeight="1"/>
    <row r="35" spans="2:1025" ht="13.5" customHeight="1"/>
    <row r="36" spans="2:1025" ht="13.5" customHeight="1"/>
    <row r="37" spans="2:1025" ht="13.5" customHeight="1"/>
    <row r="38" spans="2:1025" s="14" customFormat="1" ht="13.5" customHeight="1">
      <c r="B38" s="2"/>
      <c r="C38"/>
      <c r="D38"/>
      <c r="E38"/>
      <c r="F38"/>
      <c r="G38"/>
      <c r="H38" s="2"/>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row>
    <row r="39" spans="2:1025" ht="13.5" customHeight="1"/>
    <row r="40" spans="2:1025" ht="13.5" customHeight="1"/>
    <row r="48" spans="2:1025" s="14" customFormat="1" ht="5.25" customHeight="1">
      <c r="B48" s="2"/>
      <c r="C48"/>
      <c r="D48"/>
      <c r="E48"/>
      <c r="F48"/>
      <c r="G48"/>
      <c r="H48" s="2"/>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c r="AMK48"/>
    </row>
    <row r="49" spans="2:1025" s="14" customFormat="1" ht="15" customHeight="1">
      <c r="B49" s="2"/>
      <c r="C49"/>
      <c r="D49"/>
      <c r="E49"/>
      <c r="F49"/>
      <c r="G49"/>
      <c r="H49" s="2"/>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row>
  </sheetData>
  <mergeCells count="3">
    <mergeCell ref="A16:I16"/>
    <mergeCell ref="A14:I14"/>
    <mergeCell ref="A13:I13"/>
  </mergeCells>
  <pageMargins left="0.78749999999999998" right="0.78749999999999998" top="1.05277777777778" bottom="1.05277777777778" header="0.78749999999999998" footer="0.78749999999999998"/>
  <pageSetup firstPageNumber="0" orientation="portrait" r:id="rId1"/>
  <headerFooter>
    <oddHeader>&amp;C&amp;"Times New Roman,Regular"&amp;12&amp;A</oddHeader>
    <oddFooter>&amp;C&amp;"Times New Roman,Regular"&amp;12Page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68C1-2764-47E2-A294-0EEB1AEB9DFD}">
  <sheetPr>
    <tabColor theme="4"/>
  </sheetPr>
  <dimension ref="A1:N475"/>
  <sheetViews>
    <sheetView zoomScale="200" zoomScaleNormal="200" workbookViewId="0">
      <selection activeCell="O12" sqref="O12"/>
    </sheetView>
    <sheetView workbookViewId="1"/>
  </sheetViews>
  <sheetFormatPr defaultRowHeight="15"/>
  <cols>
    <col min="1" max="1" width="11.42578125" style="22" bestFit="1" customWidth="1"/>
    <col min="2" max="2" width="12.7109375" style="22" bestFit="1" customWidth="1"/>
    <col min="3" max="3" width="19" style="22" bestFit="1" customWidth="1"/>
    <col min="4" max="4" width="3" style="22" bestFit="1" customWidth="1"/>
    <col min="5" max="6" width="4.5703125" style="22" bestFit="1" customWidth="1"/>
    <col min="7" max="7" width="12.28515625" style="22" customWidth="1"/>
    <col min="8" max="8" width="5.85546875" style="22" bestFit="1" customWidth="1"/>
    <col min="9" max="9" width="11.5703125" style="22" customWidth="1"/>
    <col min="10" max="10" width="12.140625" style="22" customWidth="1"/>
    <col min="11" max="11" width="5.7109375" style="22" bestFit="1" customWidth="1"/>
    <col min="12" max="12" width="7.28515625" style="22" bestFit="1" customWidth="1"/>
    <col min="13" max="16384" width="9.140625" style="22"/>
  </cols>
  <sheetData>
    <row r="1" spans="1:14" ht="27.75" customHeight="1" thickBot="1">
      <c r="A1" s="72" t="s">
        <v>72</v>
      </c>
      <c r="B1" s="143" t="s">
        <v>73</v>
      </c>
      <c r="C1" s="74" t="s">
        <v>74</v>
      </c>
      <c r="D1" s="73"/>
      <c r="E1" s="75"/>
      <c r="F1" s="75"/>
      <c r="G1" s="75"/>
      <c r="H1" s="76"/>
      <c r="I1" s="77"/>
      <c r="J1" s="78"/>
      <c r="K1" s="79"/>
      <c r="L1" s="122" t="s">
        <v>75</v>
      </c>
    </row>
    <row r="2" spans="1:14">
      <c r="A2" s="68" t="s">
        <v>76</v>
      </c>
      <c r="B2" s="69">
        <v>4</v>
      </c>
      <c r="C2" s="22" t="s">
        <v>76</v>
      </c>
      <c r="D2" s="22">
        <f>COUNTIF(A:A,C2)</f>
        <v>7</v>
      </c>
      <c r="E2" s="23">
        <f>AVERAGEIF(A:A,C2,B:B)</f>
        <v>3.8571428571428572</v>
      </c>
      <c r="F2" s="23">
        <f>AVERAGE(B:B)</f>
        <v>3.3059071729957807</v>
      </c>
      <c r="G2" s="23">
        <f>D2*(E2-$F$2)^2</f>
        <v>2.127025456339668</v>
      </c>
      <c r="H2" s="23">
        <f>SUM(G:G)/(COUNT(D:D)-1)</f>
        <v>16.42234005237653</v>
      </c>
      <c r="I2" s="23" cm="1">
        <f t="array" ref="I2">(B2-_xlfn.XLOOKUP(A2,C:C,E:E,_xludf.NA))^2</f>
        <v>2.0408163265306103E-2</v>
      </c>
      <c r="J2" s="23">
        <f t="shared" ref="J2:J33" si="0">SUMIF(A:A,C2,I:I)</f>
        <v>0.85714285714285721</v>
      </c>
      <c r="K2" s="23">
        <f>SUM(J:J)/(COUNT(I:I)-COUNT(D:D))</f>
        <v>1.4872594126217316</v>
      </c>
      <c r="L2" s="121">
        <f>H2/(H2+K2)</f>
        <v>0.91695741629909888</v>
      </c>
      <c r="M2" s="23"/>
    </row>
    <row r="3" spans="1:14">
      <c r="A3" s="68" t="s">
        <v>76</v>
      </c>
      <c r="B3" s="69">
        <v>4</v>
      </c>
      <c r="C3" s="22" t="s">
        <v>77</v>
      </c>
      <c r="D3" s="22">
        <f t="shared" ref="D3:D61" si="1">COUNTIF(A:A,C3)</f>
        <v>8</v>
      </c>
      <c r="E3" s="23">
        <f t="shared" ref="E3:E33" si="2">AVERAGEIF(A:A,C3,B:B)</f>
        <v>2.625</v>
      </c>
      <c r="G3" s="23">
        <f t="shared" ref="G3:G61" si="3">D3*(E3-$F$2)^2</f>
        <v>3.7090766258968486</v>
      </c>
      <c r="I3" s="23" cm="1">
        <f t="array" ref="I3">(B3-_xlfn.XLOOKUP(A3,C:C,E:E,_xludf.NA))^2</f>
        <v>2.0408163265306103E-2</v>
      </c>
      <c r="J3" s="23">
        <f t="shared" si="0"/>
        <v>33.875</v>
      </c>
      <c r="M3" s="23"/>
    </row>
    <row r="4" spans="1:14">
      <c r="A4" s="68" t="s">
        <v>76</v>
      </c>
      <c r="B4" s="69">
        <v>4</v>
      </c>
      <c r="C4" s="22" t="s">
        <v>78</v>
      </c>
      <c r="D4" s="22">
        <f t="shared" si="1"/>
        <v>8</v>
      </c>
      <c r="E4" s="23">
        <f t="shared" si="2"/>
        <v>4.75</v>
      </c>
      <c r="G4" s="23">
        <f t="shared" si="3"/>
        <v>16.683232744040303</v>
      </c>
      <c r="I4" s="23" cm="1">
        <f t="array" ref="I4">(B4-_xlfn.XLOOKUP(A4,C:C,E:E,_xludf.NA))^2</f>
        <v>2.0408163265306103E-2</v>
      </c>
      <c r="J4" s="23">
        <f t="shared" si="0"/>
        <v>3.5</v>
      </c>
      <c r="M4" s="23"/>
    </row>
    <row r="5" spans="1:14">
      <c r="A5" s="68" t="s">
        <v>76</v>
      </c>
      <c r="B5" s="69">
        <v>4</v>
      </c>
      <c r="C5" s="22" t="s">
        <v>79</v>
      </c>
      <c r="D5" s="22">
        <f t="shared" si="1"/>
        <v>8</v>
      </c>
      <c r="E5" s="23">
        <f t="shared" si="2"/>
        <v>2.25</v>
      </c>
      <c r="G5" s="23">
        <f t="shared" si="3"/>
        <v>8.9195196638715331</v>
      </c>
      <c r="I5" s="23" cm="1">
        <f t="array" ref="I5">(B5-_xlfn.XLOOKUP(A5,C:C,E:E,_xludf.NA))^2</f>
        <v>2.0408163265306103E-2</v>
      </c>
      <c r="J5" s="23">
        <f t="shared" si="0"/>
        <v>41.5</v>
      </c>
      <c r="M5" s="23"/>
    </row>
    <row r="6" spans="1:14">
      <c r="A6" s="68" t="s">
        <v>76</v>
      </c>
      <c r="B6" s="69">
        <v>4</v>
      </c>
      <c r="C6" s="22" t="s">
        <v>80</v>
      </c>
      <c r="D6" s="22">
        <f t="shared" si="1"/>
        <v>8</v>
      </c>
      <c r="E6" s="23">
        <f t="shared" si="2"/>
        <v>2.375</v>
      </c>
      <c r="G6" s="23">
        <f t="shared" si="3"/>
        <v>6.9327053178799716</v>
      </c>
      <c r="I6" s="23" cm="1">
        <f t="array" ref="I6">(B6-_xlfn.XLOOKUP(A6,C:C,E:E,_xludf.NA))^2</f>
        <v>2.0408163265306103E-2</v>
      </c>
      <c r="J6" s="23">
        <f t="shared" si="0"/>
        <v>45.875</v>
      </c>
      <c r="M6" s="23"/>
    </row>
    <row r="7" spans="1:14">
      <c r="A7" s="68" t="s">
        <v>76</v>
      </c>
      <c r="B7" s="69">
        <v>4</v>
      </c>
      <c r="C7" s="22" t="s">
        <v>81</v>
      </c>
      <c r="D7" s="22">
        <f t="shared" si="1"/>
        <v>8</v>
      </c>
      <c r="E7" s="23">
        <f t="shared" si="2"/>
        <v>3.875</v>
      </c>
      <c r="G7" s="23">
        <f t="shared" si="3"/>
        <v>2.5909331659812338</v>
      </c>
      <c r="I7" s="23" cm="1">
        <f t="array" ref="I7">(B7-_xlfn.XLOOKUP(A7,C:C,E:E,_xludf.NA))^2</f>
        <v>2.0408163265306103E-2</v>
      </c>
      <c r="J7" s="23">
        <f t="shared" si="0"/>
        <v>6.875</v>
      </c>
      <c r="M7" s="23"/>
    </row>
    <row r="8" spans="1:14">
      <c r="A8" s="68" t="s">
        <v>76</v>
      </c>
      <c r="B8" s="69">
        <v>3</v>
      </c>
      <c r="C8" s="22" t="s">
        <v>82</v>
      </c>
      <c r="D8" s="22">
        <f t="shared" si="1"/>
        <v>8</v>
      </c>
      <c r="E8" s="23">
        <f t="shared" si="2"/>
        <v>4.875</v>
      </c>
      <c r="G8" s="23">
        <f t="shared" si="3"/>
        <v>19.696418398048742</v>
      </c>
      <c r="I8" s="23" cm="1">
        <f t="array" ref="I8">(B8-_xlfn.XLOOKUP(A8,C:C,E:E,_xludf.NA))^2</f>
        <v>0.73469387755102056</v>
      </c>
      <c r="J8" s="23">
        <f t="shared" si="0"/>
        <v>0.875</v>
      </c>
      <c r="M8" s="23"/>
    </row>
    <row r="9" spans="1:14">
      <c r="A9" s="68" t="s">
        <v>77</v>
      </c>
      <c r="B9" s="69">
        <v>4</v>
      </c>
      <c r="C9" s="22" t="s">
        <v>83</v>
      </c>
      <c r="D9" s="22">
        <f t="shared" si="1"/>
        <v>8</v>
      </c>
      <c r="E9" s="23">
        <f t="shared" si="2"/>
        <v>3.25</v>
      </c>
      <c r="G9" s="23">
        <f t="shared" si="3"/>
        <v>2.5004895939041243E-2</v>
      </c>
      <c r="I9" s="23" cm="1">
        <f t="array" ref="I9">(B9-_xlfn.XLOOKUP(A9,C:C,E:E,_xludf.NA))^2</f>
        <v>1.890625</v>
      </c>
      <c r="J9" s="23">
        <f t="shared" si="0"/>
        <v>1.5</v>
      </c>
      <c r="M9" s="23"/>
    </row>
    <row r="10" spans="1:14">
      <c r="A10" s="68" t="s">
        <v>77</v>
      </c>
      <c r="B10" s="69">
        <v>0</v>
      </c>
      <c r="C10" s="22" t="s">
        <v>84</v>
      </c>
      <c r="D10" s="22">
        <f t="shared" si="1"/>
        <v>8</v>
      </c>
      <c r="E10" s="23">
        <f t="shared" si="2"/>
        <v>3.75</v>
      </c>
      <c r="G10" s="23">
        <f t="shared" si="3"/>
        <v>1.5777475119727953</v>
      </c>
      <c r="I10" s="23" cm="1">
        <f t="array" ref="I10">(B10-_xlfn.XLOOKUP(A10,C:C,E:E,_xludf.NA))^2</f>
        <v>6.890625</v>
      </c>
      <c r="J10" s="23">
        <f t="shared" si="0"/>
        <v>21.5</v>
      </c>
      <c r="M10" s="23"/>
    </row>
    <row r="11" spans="1:14">
      <c r="A11" s="68" t="s">
        <v>77</v>
      </c>
      <c r="B11" s="69">
        <v>4</v>
      </c>
      <c r="C11" s="22" t="s">
        <v>85</v>
      </c>
      <c r="D11" s="22">
        <f t="shared" si="1"/>
        <v>8</v>
      </c>
      <c r="E11" s="23">
        <f t="shared" si="2"/>
        <v>0</v>
      </c>
      <c r="G11" s="23">
        <f t="shared" si="3"/>
        <v>87.432177891719647</v>
      </c>
      <c r="I11" s="23" cm="1">
        <f t="array" ref="I11">(B11-_xlfn.XLOOKUP(A11,C:C,E:E,_xludf.NA))^2</f>
        <v>1.890625</v>
      </c>
      <c r="J11" s="23">
        <f t="shared" si="0"/>
        <v>0</v>
      </c>
      <c r="M11" s="23"/>
      <c r="N11" s="24"/>
    </row>
    <row r="12" spans="1:14">
      <c r="A12" s="68" t="s">
        <v>77</v>
      </c>
      <c r="B12" s="69">
        <v>0</v>
      </c>
      <c r="C12" s="22" t="s">
        <v>86</v>
      </c>
      <c r="D12" s="22">
        <f t="shared" si="1"/>
        <v>8</v>
      </c>
      <c r="E12" s="23">
        <f t="shared" si="2"/>
        <v>0</v>
      </c>
      <c r="G12" s="23">
        <f t="shared" si="3"/>
        <v>87.432177891719647</v>
      </c>
      <c r="I12" s="23" cm="1">
        <f t="array" ref="I12">(B12-_xlfn.XLOOKUP(A12,C:C,E:E,_xludf.NA))^2</f>
        <v>6.890625</v>
      </c>
      <c r="J12" s="23">
        <f t="shared" si="0"/>
        <v>0</v>
      </c>
      <c r="M12" s="23"/>
    </row>
    <row r="13" spans="1:14">
      <c r="A13" s="68" t="s">
        <v>77</v>
      </c>
      <c r="B13" s="69">
        <v>4</v>
      </c>
      <c r="C13" s="22" t="s">
        <v>87</v>
      </c>
      <c r="D13" s="22">
        <f t="shared" si="1"/>
        <v>8</v>
      </c>
      <c r="E13" s="23">
        <f t="shared" si="2"/>
        <v>0.375</v>
      </c>
      <c r="G13" s="23">
        <f t="shared" si="3"/>
        <v>68.721734853744962</v>
      </c>
      <c r="I13" s="23" cm="1">
        <f t="array" ref="I13">(B13-_xlfn.XLOOKUP(A13,C:C,E:E,_xludf.NA))^2</f>
        <v>1.890625</v>
      </c>
      <c r="J13" s="23">
        <f t="shared" si="0"/>
        <v>7.875</v>
      </c>
    </row>
    <row r="14" spans="1:14">
      <c r="A14" s="68" t="s">
        <v>77</v>
      </c>
      <c r="B14" s="69">
        <v>0</v>
      </c>
      <c r="C14" s="22" t="s">
        <v>88</v>
      </c>
      <c r="D14" s="22">
        <f t="shared" si="1"/>
        <v>8</v>
      </c>
      <c r="E14" s="23">
        <f t="shared" si="2"/>
        <v>3</v>
      </c>
      <c r="G14" s="23">
        <f t="shared" si="3"/>
        <v>0.74863358792216417</v>
      </c>
      <c r="I14" s="23" cm="1">
        <f t="array" ref="I14">(B14-_xlfn.XLOOKUP(A14,C:C,E:E,_xludf.NA))^2</f>
        <v>6.890625</v>
      </c>
      <c r="J14" s="23">
        <f t="shared" si="0"/>
        <v>14</v>
      </c>
    </row>
    <row r="15" spans="1:14">
      <c r="A15" s="68" t="s">
        <v>77</v>
      </c>
      <c r="B15" s="69">
        <v>5</v>
      </c>
      <c r="C15" s="22" t="s">
        <v>89</v>
      </c>
      <c r="D15" s="22">
        <f t="shared" si="1"/>
        <v>8</v>
      </c>
      <c r="E15" s="23">
        <f t="shared" si="2"/>
        <v>2.25</v>
      </c>
      <c r="G15" s="23">
        <f t="shared" si="3"/>
        <v>8.9195196638715331</v>
      </c>
      <c r="I15" s="23" cm="1">
        <f t="array" ref="I15">(B15-_xlfn.XLOOKUP(A15,C:C,E:E,_xludf.NA))^2</f>
        <v>5.640625</v>
      </c>
      <c r="J15" s="23">
        <f t="shared" si="0"/>
        <v>31.5</v>
      </c>
    </row>
    <row r="16" spans="1:14">
      <c r="A16" s="68" t="s">
        <v>77</v>
      </c>
      <c r="B16" s="69">
        <v>4</v>
      </c>
      <c r="C16" s="22" t="s">
        <v>90</v>
      </c>
      <c r="D16" s="22">
        <f t="shared" si="1"/>
        <v>6</v>
      </c>
      <c r="E16" s="23">
        <f t="shared" si="2"/>
        <v>1.3333333333333333</v>
      </c>
      <c r="G16" s="23">
        <f t="shared" si="3"/>
        <v>23.346285317523908</v>
      </c>
      <c r="I16" s="23" cm="1">
        <f t="array" ref="I16">(B16-_xlfn.XLOOKUP(A16,C:C,E:E,_xludf.NA))^2</f>
        <v>1.890625</v>
      </c>
      <c r="J16" s="23">
        <f t="shared" si="0"/>
        <v>13.333333333333336</v>
      </c>
    </row>
    <row r="17" spans="1:10">
      <c r="A17" s="68" t="s">
        <v>78</v>
      </c>
      <c r="B17" s="69">
        <v>5</v>
      </c>
      <c r="C17" s="22" t="s">
        <v>91</v>
      </c>
      <c r="D17" s="22">
        <f t="shared" si="1"/>
        <v>10</v>
      </c>
      <c r="E17" s="23">
        <f t="shared" si="2"/>
        <v>2.6</v>
      </c>
      <c r="G17" s="23">
        <f t="shared" si="3"/>
        <v>4.9830493688689499</v>
      </c>
      <c r="I17" s="23" cm="1">
        <f t="array" ref="I17">(B17-_xlfn.XLOOKUP(A17,C:C,E:E,_xludf.NA))^2</f>
        <v>6.25E-2</v>
      </c>
      <c r="J17" s="23">
        <f t="shared" si="0"/>
        <v>40.4</v>
      </c>
    </row>
    <row r="18" spans="1:10">
      <c r="A18" s="68" t="s">
        <v>78</v>
      </c>
      <c r="B18" s="69">
        <v>5</v>
      </c>
      <c r="C18" s="22" t="s">
        <v>92</v>
      </c>
      <c r="D18" s="22">
        <f t="shared" si="1"/>
        <v>8</v>
      </c>
      <c r="E18" s="23">
        <f t="shared" si="2"/>
        <v>2.625</v>
      </c>
      <c r="G18" s="23">
        <f t="shared" si="3"/>
        <v>3.7090766258968486</v>
      </c>
      <c r="I18" s="23" cm="1">
        <f t="array" ref="I18">(B18-_xlfn.XLOOKUP(A18,C:C,E:E,_xludf.NA))^2</f>
        <v>6.25E-2</v>
      </c>
      <c r="J18" s="23">
        <f t="shared" si="0"/>
        <v>29.875</v>
      </c>
    </row>
    <row r="19" spans="1:10">
      <c r="A19" s="68" t="s">
        <v>78</v>
      </c>
      <c r="B19" s="69">
        <v>5</v>
      </c>
      <c r="C19" s="22" t="s">
        <v>93</v>
      </c>
      <c r="D19" s="22">
        <f t="shared" si="1"/>
        <v>8</v>
      </c>
      <c r="E19" s="23">
        <f t="shared" si="2"/>
        <v>0.875</v>
      </c>
      <c r="G19" s="23">
        <f t="shared" si="3"/>
        <v>47.274477469778709</v>
      </c>
      <c r="I19" s="23" cm="1">
        <f t="array" ref="I19">(B19-_xlfn.XLOOKUP(A19,C:C,E:E,_xludf.NA))^2</f>
        <v>6.25E-2</v>
      </c>
      <c r="J19" s="23">
        <f t="shared" si="0"/>
        <v>8.875</v>
      </c>
    </row>
    <row r="20" spans="1:10">
      <c r="A20" s="68" t="s">
        <v>78</v>
      </c>
      <c r="B20" s="69">
        <v>3</v>
      </c>
      <c r="C20" s="22" t="s">
        <v>94</v>
      </c>
      <c r="D20" s="22">
        <f t="shared" si="1"/>
        <v>8</v>
      </c>
      <c r="E20" s="23">
        <f t="shared" si="2"/>
        <v>4.25</v>
      </c>
      <c r="G20" s="23">
        <f t="shared" si="3"/>
        <v>7.1304901280065494</v>
      </c>
      <c r="I20" s="23" cm="1">
        <f t="array" ref="I20">(B20-_xlfn.XLOOKUP(A20,C:C,E:E,_xludf.NA))^2</f>
        <v>3.0625</v>
      </c>
      <c r="J20" s="23">
        <f t="shared" si="0"/>
        <v>3.5</v>
      </c>
    </row>
    <row r="21" spans="1:10">
      <c r="A21" s="68" t="s">
        <v>78</v>
      </c>
      <c r="B21" s="69">
        <v>5</v>
      </c>
      <c r="C21" s="22" t="s">
        <v>95</v>
      </c>
      <c r="D21" s="22">
        <f t="shared" si="1"/>
        <v>8</v>
      </c>
      <c r="E21" s="23">
        <f t="shared" si="2"/>
        <v>4.125</v>
      </c>
      <c r="G21" s="23">
        <f t="shared" si="3"/>
        <v>5.3673044739981108</v>
      </c>
      <c r="I21" s="23" cm="1">
        <f t="array" ref="I21">(B21-_xlfn.XLOOKUP(A21,C:C,E:E,_xludf.NA))^2</f>
        <v>6.25E-2</v>
      </c>
      <c r="J21" s="23">
        <f t="shared" si="0"/>
        <v>4.875</v>
      </c>
    </row>
    <row r="22" spans="1:10">
      <c r="A22" s="68" t="s">
        <v>78</v>
      </c>
      <c r="B22" s="69">
        <v>5</v>
      </c>
      <c r="C22" s="22" t="s">
        <v>96</v>
      </c>
      <c r="D22" s="22">
        <f t="shared" si="1"/>
        <v>8</v>
      </c>
      <c r="E22" s="23">
        <f t="shared" si="2"/>
        <v>4.375</v>
      </c>
      <c r="G22" s="23">
        <f t="shared" si="3"/>
        <v>9.1436757820149879</v>
      </c>
      <c r="I22" s="23" cm="1">
        <f t="array" ref="I22">(B22-_xlfn.XLOOKUP(A22,C:C,E:E,_xludf.NA))^2</f>
        <v>6.25E-2</v>
      </c>
      <c r="J22" s="23">
        <f t="shared" si="0"/>
        <v>1.875</v>
      </c>
    </row>
    <row r="23" spans="1:10">
      <c r="A23" s="68" t="s">
        <v>78</v>
      </c>
      <c r="B23" s="69">
        <v>5</v>
      </c>
      <c r="C23" s="22" t="s">
        <v>97</v>
      </c>
      <c r="D23" s="22">
        <f t="shared" si="1"/>
        <v>8</v>
      </c>
      <c r="E23" s="23">
        <f t="shared" si="2"/>
        <v>3.25</v>
      </c>
      <c r="G23" s="23">
        <f t="shared" si="3"/>
        <v>2.5004895939041243E-2</v>
      </c>
      <c r="I23" s="23" cm="1">
        <f t="array" ref="I23">(B23-_xlfn.XLOOKUP(A23,C:C,E:E,_xludf.NA))^2</f>
        <v>6.25E-2</v>
      </c>
      <c r="J23" s="23">
        <f t="shared" si="0"/>
        <v>31.5</v>
      </c>
    </row>
    <row r="24" spans="1:10">
      <c r="A24" s="68" t="s">
        <v>78</v>
      </c>
      <c r="B24" s="69">
        <v>5</v>
      </c>
      <c r="C24" s="22" t="s">
        <v>98</v>
      </c>
      <c r="D24" s="22">
        <f t="shared" si="1"/>
        <v>8</v>
      </c>
      <c r="E24" s="23">
        <f t="shared" si="2"/>
        <v>4.75</v>
      </c>
      <c r="G24" s="23">
        <f t="shared" si="3"/>
        <v>16.683232744040303</v>
      </c>
      <c r="I24" s="23" cm="1">
        <f t="array" ref="I24">(B24-_xlfn.XLOOKUP(A24,C:C,E:E,_xludf.NA))^2</f>
        <v>6.25E-2</v>
      </c>
      <c r="J24" s="23">
        <f t="shared" si="0"/>
        <v>1.5</v>
      </c>
    </row>
    <row r="25" spans="1:10">
      <c r="A25" s="68" t="s">
        <v>79</v>
      </c>
      <c r="B25" s="69">
        <v>0</v>
      </c>
      <c r="C25" s="22" t="s">
        <v>99</v>
      </c>
      <c r="D25" s="22">
        <f t="shared" si="1"/>
        <v>8</v>
      </c>
      <c r="E25" s="23">
        <f t="shared" si="2"/>
        <v>5</v>
      </c>
      <c r="G25" s="23">
        <f t="shared" si="3"/>
        <v>22.95960405205718</v>
      </c>
      <c r="I25" s="23" cm="1">
        <f t="array" ref="I25">(B25-_xlfn.XLOOKUP(A25,C:C,E:E,_xludf.NA))^2</f>
        <v>5.0625</v>
      </c>
      <c r="J25" s="23">
        <f t="shared" si="0"/>
        <v>0</v>
      </c>
    </row>
    <row r="26" spans="1:10">
      <c r="A26" s="68" t="s">
        <v>79</v>
      </c>
      <c r="B26" s="69">
        <v>0</v>
      </c>
      <c r="C26" s="22" t="s">
        <v>100</v>
      </c>
      <c r="D26" s="22">
        <f t="shared" si="1"/>
        <v>8</v>
      </c>
      <c r="E26" s="23">
        <f t="shared" si="2"/>
        <v>4.125</v>
      </c>
      <c r="G26" s="23">
        <f t="shared" si="3"/>
        <v>5.3673044739981108</v>
      </c>
      <c r="I26" s="23" cm="1">
        <f t="array" ref="I26">(B26-_xlfn.XLOOKUP(A26,C:C,E:E,_xludf.NA))^2</f>
        <v>5.0625</v>
      </c>
      <c r="J26" s="23">
        <f t="shared" si="0"/>
        <v>4.875</v>
      </c>
    </row>
    <row r="27" spans="1:10">
      <c r="A27" s="68" t="s">
        <v>79</v>
      </c>
      <c r="B27" s="69">
        <v>4</v>
      </c>
      <c r="C27" s="22" t="s">
        <v>101</v>
      </c>
      <c r="D27" s="22">
        <f t="shared" si="1"/>
        <v>8</v>
      </c>
      <c r="E27" s="23">
        <f t="shared" si="2"/>
        <v>5</v>
      </c>
      <c r="G27" s="23">
        <f t="shared" si="3"/>
        <v>22.95960405205718</v>
      </c>
      <c r="I27" s="23" cm="1">
        <f t="array" ref="I27">(B27-_xlfn.XLOOKUP(A27,C:C,E:E,_xludf.NA))^2</f>
        <v>3.0625</v>
      </c>
      <c r="J27" s="23">
        <f t="shared" si="0"/>
        <v>0</v>
      </c>
    </row>
    <row r="28" spans="1:10">
      <c r="A28" s="68" t="s">
        <v>79</v>
      </c>
      <c r="B28" s="69">
        <v>0</v>
      </c>
      <c r="C28" s="22" t="s">
        <v>102</v>
      </c>
      <c r="D28" s="22">
        <f t="shared" si="1"/>
        <v>8</v>
      </c>
      <c r="E28" s="23">
        <f t="shared" si="2"/>
        <v>4.625</v>
      </c>
      <c r="G28" s="23">
        <f t="shared" si="3"/>
        <v>13.920047090031865</v>
      </c>
      <c r="I28" s="23" cm="1">
        <f t="array" ref="I28">(B28-_xlfn.XLOOKUP(A28,C:C,E:E,_xludf.NA))^2</f>
        <v>5.0625</v>
      </c>
      <c r="J28" s="23">
        <f t="shared" si="0"/>
        <v>3.875</v>
      </c>
    </row>
    <row r="29" spans="1:10">
      <c r="A29" s="68" t="s">
        <v>79</v>
      </c>
      <c r="B29" s="69">
        <v>4</v>
      </c>
      <c r="C29" s="22" t="s">
        <v>103</v>
      </c>
      <c r="D29" s="22">
        <f t="shared" si="1"/>
        <v>9</v>
      </c>
      <c r="E29" s="23">
        <f t="shared" si="2"/>
        <v>3.6666666666666665</v>
      </c>
      <c r="G29" s="23">
        <f t="shared" si="3"/>
        <v>1.1713267104630649</v>
      </c>
      <c r="I29" s="23" cm="1">
        <f t="array" ref="I29">(B29-_xlfn.XLOOKUP(A29,C:C,E:E,_xludf.NA))^2</f>
        <v>3.0625</v>
      </c>
      <c r="J29" s="23">
        <f t="shared" si="0"/>
        <v>8</v>
      </c>
    </row>
    <row r="30" spans="1:10">
      <c r="A30" s="68" t="s">
        <v>79</v>
      </c>
      <c r="B30" s="69">
        <v>0</v>
      </c>
      <c r="C30" s="22" t="s">
        <v>104</v>
      </c>
      <c r="D30" s="22">
        <f t="shared" si="1"/>
        <v>8</v>
      </c>
      <c r="E30" s="23">
        <f t="shared" si="2"/>
        <v>0.625</v>
      </c>
      <c r="G30" s="23">
        <f t="shared" si="3"/>
        <v>57.498106161761832</v>
      </c>
      <c r="I30" s="23" cm="1">
        <f t="array" ref="I30">(B30-_xlfn.XLOOKUP(A30,C:C,E:E,_xludf.NA))^2</f>
        <v>5.0625</v>
      </c>
      <c r="J30" s="23">
        <f t="shared" si="0"/>
        <v>5.875</v>
      </c>
    </row>
    <row r="31" spans="1:10">
      <c r="A31" s="68" t="s">
        <v>79</v>
      </c>
      <c r="B31" s="69">
        <v>5</v>
      </c>
      <c r="C31" s="22" t="s">
        <v>105</v>
      </c>
      <c r="D31" s="22">
        <f t="shared" si="1"/>
        <v>8</v>
      </c>
      <c r="E31" s="23">
        <f t="shared" si="2"/>
        <v>3.75</v>
      </c>
      <c r="G31" s="23">
        <f t="shared" si="3"/>
        <v>1.5777475119727953</v>
      </c>
      <c r="I31" s="23" cm="1">
        <f t="array" ref="I31">(B31-_xlfn.XLOOKUP(A31,C:C,E:E,_xludf.NA))^2</f>
        <v>7.5625</v>
      </c>
      <c r="J31" s="23">
        <f t="shared" si="0"/>
        <v>3.5</v>
      </c>
    </row>
    <row r="32" spans="1:10">
      <c r="A32" s="68" t="s">
        <v>79</v>
      </c>
      <c r="B32" s="69">
        <v>5</v>
      </c>
      <c r="C32" s="22" t="s">
        <v>106</v>
      </c>
      <c r="D32" s="22">
        <f t="shared" si="1"/>
        <v>8</v>
      </c>
      <c r="E32" s="23">
        <f t="shared" si="2"/>
        <v>4.375</v>
      </c>
      <c r="G32" s="23">
        <f t="shared" si="3"/>
        <v>9.1436757820149879</v>
      </c>
      <c r="I32" s="23" cm="1">
        <f t="array" ref="I32">(B32-_xlfn.XLOOKUP(A32,C:C,E:E,_xludf.NA))^2</f>
        <v>7.5625</v>
      </c>
      <c r="J32" s="23">
        <f t="shared" si="0"/>
        <v>21.875</v>
      </c>
    </row>
    <row r="33" spans="1:10">
      <c r="A33" s="68" t="s">
        <v>80</v>
      </c>
      <c r="B33" s="69">
        <v>5</v>
      </c>
      <c r="C33" s="22" t="s">
        <v>107</v>
      </c>
      <c r="D33" s="22">
        <f t="shared" si="1"/>
        <v>6</v>
      </c>
      <c r="E33" s="23">
        <f t="shared" si="2"/>
        <v>4</v>
      </c>
      <c r="G33" s="23">
        <f t="shared" si="3"/>
        <v>2.8905891149922542</v>
      </c>
      <c r="I33" s="23" cm="1">
        <f t="array" ref="I33">(B33-_xlfn.XLOOKUP(A33,C:C,E:E,_xludf.NA))^2</f>
        <v>6.890625</v>
      </c>
      <c r="J33" s="23">
        <f t="shared" si="0"/>
        <v>0</v>
      </c>
    </row>
    <row r="34" spans="1:10">
      <c r="A34" s="68" t="s">
        <v>80</v>
      </c>
      <c r="B34" s="69">
        <v>0</v>
      </c>
      <c r="C34" s="22" t="s">
        <v>108</v>
      </c>
      <c r="D34" s="22">
        <f t="shared" si="1"/>
        <v>9</v>
      </c>
      <c r="E34" s="23">
        <f t="shared" ref="E34:E61" si="4">AVERAGEIF(A:A,C34,B:B)</f>
        <v>2.8888888888888888</v>
      </c>
      <c r="G34" s="23">
        <f t="shared" si="3"/>
        <v>1.5651382435151078</v>
      </c>
      <c r="I34" s="23" cm="1">
        <f t="array" ref="I34">(B34-_xlfn.XLOOKUP(A34,C:C,E:E,_xludf.NA))^2</f>
        <v>5.640625</v>
      </c>
      <c r="J34" s="23">
        <f t="shared" ref="J34:J61" si="5">SUMIF(A:A,C34,I:I)</f>
        <v>14.888888888888888</v>
      </c>
    </row>
    <row r="35" spans="1:10">
      <c r="A35" s="68" t="s">
        <v>80</v>
      </c>
      <c r="B35" s="69">
        <v>0</v>
      </c>
      <c r="C35" s="22" t="s">
        <v>109</v>
      </c>
      <c r="D35" s="22">
        <f t="shared" si="1"/>
        <v>9</v>
      </c>
      <c r="E35" s="23">
        <f t="shared" si="4"/>
        <v>4</v>
      </c>
      <c r="G35" s="23">
        <f t="shared" si="3"/>
        <v>4.3358836724883814</v>
      </c>
      <c r="I35" s="23" cm="1">
        <f t="array" ref="I35">(B35-_xlfn.XLOOKUP(A35,C:C,E:E,_xludf.NA))^2</f>
        <v>5.640625</v>
      </c>
      <c r="J35" s="23">
        <f t="shared" si="5"/>
        <v>0</v>
      </c>
    </row>
    <row r="36" spans="1:10">
      <c r="A36" s="68" t="s">
        <v>80</v>
      </c>
      <c r="B36" s="69">
        <v>0</v>
      </c>
      <c r="C36" s="22" t="s">
        <v>110</v>
      </c>
      <c r="D36" s="22">
        <f t="shared" si="1"/>
        <v>8</v>
      </c>
      <c r="E36" s="23">
        <f t="shared" si="4"/>
        <v>4.5</v>
      </c>
      <c r="G36" s="23">
        <f t="shared" si="3"/>
        <v>11.406861436023426</v>
      </c>
      <c r="I36" s="23" cm="1">
        <f t="array" ref="I36">(B36-_xlfn.XLOOKUP(A36,C:C,E:E,_xludf.NA))^2</f>
        <v>5.640625</v>
      </c>
      <c r="J36" s="23">
        <f t="shared" si="5"/>
        <v>4</v>
      </c>
    </row>
    <row r="37" spans="1:10">
      <c r="A37" s="68" t="s">
        <v>80</v>
      </c>
      <c r="B37" s="69">
        <v>0</v>
      </c>
      <c r="C37" s="22" t="s">
        <v>111</v>
      </c>
      <c r="D37" s="22">
        <f t="shared" si="1"/>
        <v>8</v>
      </c>
      <c r="E37" s="23">
        <f t="shared" si="4"/>
        <v>4</v>
      </c>
      <c r="G37" s="23">
        <f t="shared" si="3"/>
        <v>3.8541188199896723</v>
      </c>
      <c r="I37" s="23" cm="1">
        <f t="array" ref="I37">(B37-_xlfn.XLOOKUP(A37,C:C,E:E,_xludf.NA))^2</f>
        <v>5.640625</v>
      </c>
      <c r="J37" s="23">
        <f t="shared" si="5"/>
        <v>0</v>
      </c>
    </row>
    <row r="38" spans="1:10">
      <c r="A38" s="68" t="s">
        <v>80</v>
      </c>
      <c r="B38" s="69">
        <v>5</v>
      </c>
      <c r="C38" s="22" t="s">
        <v>112</v>
      </c>
      <c r="D38" s="22">
        <f t="shared" si="1"/>
        <v>8</v>
      </c>
      <c r="E38" s="23">
        <f t="shared" si="4"/>
        <v>4.625</v>
      </c>
      <c r="G38" s="23">
        <f t="shared" si="3"/>
        <v>13.920047090031865</v>
      </c>
      <c r="I38" s="23" cm="1">
        <f t="array" ref="I38">(B38-_xlfn.XLOOKUP(A38,C:C,E:E,_xludf.NA))^2</f>
        <v>6.890625</v>
      </c>
      <c r="J38" s="23">
        <f t="shared" si="5"/>
        <v>3.875</v>
      </c>
    </row>
    <row r="39" spans="1:10">
      <c r="A39" s="68" t="s">
        <v>80</v>
      </c>
      <c r="B39" s="69">
        <v>4</v>
      </c>
      <c r="C39" s="22" t="s">
        <v>113</v>
      </c>
      <c r="D39" s="22">
        <f t="shared" si="1"/>
        <v>8</v>
      </c>
      <c r="E39" s="23">
        <f t="shared" si="4"/>
        <v>2.5</v>
      </c>
      <c r="G39" s="23">
        <f t="shared" si="3"/>
        <v>5.1958909718884101</v>
      </c>
      <c r="I39" s="23" cm="1">
        <f t="array" ref="I39">(B39-_xlfn.XLOOKUP(A39,C:C,E:E,_xludf.NA))^2</f>
        <v>2.640625</v>
      </c>
      <c r="J39" s="23">
        <f t="shared" si="5"/>
        <v>18</v>
      </c>
    </row>
    <row r="40" spans="1:10">
      <c r="A40" s="68" t="s">
        <v>80</v>
      </c>
      <c r="B40" s="69">
        <v>5</v>
      </c>
      <c r="C40" s="22" t="s">
        <v>114</v>
      </c>
      <c r="D40" s="22">
        <f t="shared" si="1"/>
        <v>8</v>
      </c>
      <c r="E40" s="23">
        <f t="shared" si="4"/>
        <v>2.625</v>
      </c>
      <c r="G40" s="23">
        <f t="shared" si="3"/>
        <v>3.7090766258968486</v>
      </c>
      <c r="I40" s="23" cm="1">
        <f t="array" ref="I40">(B40-_xlfn.XLOOKUP(A40,C:C,E:E,_xludf.NA))^2</f>
        <v>6.890625</v>
      </c>
      <c r="J40" s="23">
        <f t="shared" si="5"/>
        <v>15.875</v>
      </c>
    </row>
    <row r="41" spans="1:10">
      <c r="A41" s="68" t="s">
        <v>81</v>
      </c>
      <c r="B41" s="69">
        <v>3</v>
      </c>
      <c r="C41" s="22" t="s">
        <v>115</v>
      </c>
      <c r="D41" s="22">
        <f t="shared" si="1"/>
        <v>8</v>
      </c>
      <c r="E41" s="23">
        <f t="shared" si="4"/>
        <v>1.875</v>
      </c>
      <c r="G41" s="23">
        <f t="shared" si="3"/>
        <v>16.379962701846217</v>
      </c>
      <c r="I41" s="23" cm="1">
        <f t="array" ref="I41">(B41-_xlfn.XLOOKUP(A41,C:C,E:E,_xludf.NA))^2</f>
        <v>0.765625</v>
      </c>
      <c r="J41" s="23">
        <f t="shared" si="5"/>
        <v>4.875</v>
      </c>
    </row>
    <row r="42" spans="1:10">
      <c r="A42" s="68" t="s">
        <v>82</v>
      </c>
      <c r="B42" s="69">
        <v>5</v>
      </c>
      <c r="C42" s="22" t="s">
        <v>116</v>
      </c>
      <c r="D42" s="22">
        <f t="shared" si="1"/>
        <v>8</v>
      </c>
      <c r="E42" s="23">
        <f t="shared" si="4"/>
        <v>5</v>
      </c>
      <c r="G42" s="23">
        <f t="shared" si="3"/>
        <v>22.95960405205718</v>
      </c>
      <c r="I42" s="23" cm="1">
        <f t="array" ref="I42">(B42-_xlfn.XLOOKUP(A42,C:C,E:E,_xludf.NA))^2</f>
        <v>1.5625E-2</v>
      </c>
      <c r="J42" s="23">
        <f t="shared" si="5"/>
        <v>0</v>
      </c>
    </row>
    <row r="43" spans="1:10">
      <c r="A43" s="68" t="s">
        <v>83</v>
      </c>
      <c r="B43" s="69">
        <v>3</v>
      </c>
      <c r="C43" s="22" t="s">
        <v>117</v>
      </c>
      <c r="D43" s="22">
        <f t="shared" si="1"/>
        <v>8</v>
      </c>
      <c r="E43" s="23">
        <f t="shared" si="4"/>
        <v>4.75</v>
      </c>
      <c r="G43" s="23">
        <f t="shared" si="3"/>
        <v>16.683232744040303</v>
      </c>
      <c r="I43" s="23" cm="1">
        <f t="array" ref="I43">(B43-_xlfn.XLOOKUP(A43,C:C,E:E,_xludf.NA))^2</f>
        <v>6.25E-2</v>
      </c>
      <c r="J43" s="23">
        <f t="shared" si="5"/>
        <v>1.5</v>
      </c>
    </row>
    <row r="44" spans="1:10">
      <c r="A44" s="68" t="s">
        <v>82</v>
      </c>
      <c r="B44" s="69">
        <v>5</v>
      </c>
      <c r="C44" s="22" t="s">
        <v>118</v>
      </c>
      <c r="D44" s="22">
        <f t="shared" si="1"/>
        <v>7</v>
      </c>
      <c r="E44" s="23">
        <f t="shared" si="4"/>
        <v>4.2857142857142856</v>
      </c>
      <c r="G44" s="23">
        <f t="shared" si="3"/>
        <v>6.7201538469364106</v>
      </c>
      <c r="I44" s="23" cm="1">
        <f t="array" ref="I44">(B44-_xlfn.XLOOKUP(A44,C:C,E:E,_xludf.NA))^2</f>
        <v>1.5625E-2</v>
      </c>
      <c r="J44" s="23">
        <f t="shared" si="5"/>
        <v>21.428571428571431</v>
      </c>
    </row>
    <row r="45" spans="1:10">
      <c r="A45" s="68" t="s">
        <v>83</v>
      </c>
      <c r="B45" s="69">
        <v>3</v>
      </c>
      <c r="C45" s="22" t="s">
        <v>119</v>
      </c>
      <c r="D45" s="22">
        <f t="shared" si="1"/>
        <v>7</v>
      </c>
      <c r="E45" s="23">
        <f t="shared" si="4"/>
        <v>3.4285714285714284</v>
      </c>
      <c r="G45" s="23">
        <f t="shared" si="3"/>
        <v>0.10532563717149462</v>
      </c>
      <c r="I45" s="23" cm="1">
        <f t="array" ref="I45">(B45-_xlfn.XLOOKUP(A45,C:C,E:E,_xludf.NA))^2</f>
        <v>6.25E-2</v>
      </c>
      <c r="J45" s="23">
        <f t="shared" si="5"/>
        <v>9.7142857142857153</v>
      </c>
    </row>
    <row r="46" spans="1:10">
      <c r="A46" s="68" t="s">
        <v>81</v>
      </c>
      <c r="B46" s="69">
        <v>3</v>
      </c>
      <c r="C46" s="22" t="s">
        <v>120</v>
      </c>
      <c r="D46" s="22">
        <f t="shared" si="1"/>
        <v>7</v>
      </c>
      <c r="E46" s="23">
        <f t="shared" si="4"/>
        <v>2.8571428571428572</v>
      </c>
      <c r="G46" s="23">
        <f t="shared" si="3"/>
        <v>1.4097258782805975</v>
      </c>
      <c r="I46" s="23" cm="1">
        <f t="array" ref="I46">(B46-_xlfn.XLOOKUP(A46,C:C,E:E,_xludf.NA))^2</f>
        <v>0.765625</v>
      </c>
      <c r="J46" s="23">
        <f t="shared" si="5"/>
        <v>6.8571428571428568</v>
      </c>
    </row>
    <row r="47" spans="1:10">
      <c r="A47" s="68" t="s">
        <v>82</v>
      </c>
      <c r="B47" s="69">
        <v>4</v>
      </c>
      <c r="C47" s="22" t="s">
        <v>121</v>
      </c>
      <c r="D47" s="22">
        <f t="shared" si="1"/>
        <v>8</v>
      </c>
      <c r="E47" s="23">
        <f t="shared" si="4"/>
        <v>4.25</v>
      </c>
      <c r="G47" s="23">
        <f t="shared" si="3"/>
        <v>7.1304901280065494</v>
      </c>
      <c r="I47" s="23" cm="1">
        <f t="array" ref="I47">(B47-_xlfn.XLOOKUP(A47,C:C,E:E,_xludf.NA))^2</f>
        <v>0.765625</v>
      </c>
      <c r="J47" s="23">
        <f t="shared" si="5"/>
        <v>5.5</v>
      </c>
    </row>
    <row r="48" spans="1:10">
      <c r="A48" s="68" t="s">
        <v>82</v>
      </c>
      <c r="B48" s="69">
        <v>5</v>
      </c>
      <c r="C48" s="22" t="s">
        <v>122</v>
      </c>
      <c r="D48" s="22">
        <f t="shared" si="1"/>
        <v>6</v>
      </c>
      <c r="E48" s="23">
        <f t="shared" si="4"/>
        <v>1.3333333333333333</v>
      </c>
      <c r="G48" s="23">
        <f t="shared" si="3"/>
        <v>23.346285317523908</v>
      </c>
      <c r="I48" s="23" cm="1">
        <f t="array" ref="I48">(B48-_xlfn.XLOOKUP(A48,C:C,E:E,_xludf.NA))^2</f>
        <v>1.5625E-2</v>
      </c>
      <c r="J48" s="23">
        <f t="shared" si="5"/>
        <v>11.333333333333336</v>
      </c>
    </row>
    <row r="49" spans="1:10">
      <c r="A49" s="68" t="s">
        <v>83</v>
      </c>
      <c r="B49" s="69">
        <v>3</v>
      </c>
      <c r="C49" s="22" t="s">
        <v>123</v>
      </c>
      <c r="D49" s="22">
        <f t="shared" si="1"/>
        <v>9</v>
      </c>
      <c r="E49" s="23">
        <f t="shared" si="4"/>
        <v>2.7777777777777777</v>
      </c>
      <c r="G49" s="23">
        <f t="shared" si="3"/>
        <v>2.5102859228400032</v>
      </c>
      <c r="I49" s="23" cm="1">
        <f t="array" ref="I49">(B49-_xlfn.XLOOKUP(A49,C:C,E:E,_xludf.NA))^2</f>
        <v>6.25E-2</v>
      </c>
      <c r="J49" s="23">
        <f t="shared" si="5"/>
        <v>11.555555555555557</v>
      </c>
    </row>
    <row r="50" spans="1:10">
      <c r="A50" s="68" t="s">
        <v>83</v>
      </c>
      <c r="B50" s="69">
        <v>3</v>
      </c>
      <c r="C50" s="22" t="s">
        <v>124</v>
      </c>
      <c r="D50" s="22">
        <f t="shared" si="1"/>
        <v>8</v>
      </c>
      <c r="E50" s="23">
        <f t="shared" si="4"/>
        <v>0.875</v>
      </c>
      <c r="G50" s="23">
        <f t="shared" si="3"/>
        <v>47.274477469778709</v>
      </c>
      <c r="I50" s="23" cm="1">
        <f t="array" ref="I50">(B50-_xlfn.XLOOKUP(A50,C:C,E:E,_xludf.NA))^2</f>
        <v>6.25E-2</v>
      </c>
      <c r="J50" s="23">
        <f t="shared" si="5"/>
        <v>22.875</v>
      </c>
    </row>
    <row r="51" spans="1:10">
      <c r="A51" s="68" t="s">
        <v>81</v>
      </c>
      <c r="B51" s="69">
        <v>3</v>
      </c>
      <c r="C51" s="22" t="s">
        <v>125</v>
      </c>
      <c r="D51" s="22">
        <f t="shared" si="1"/>
        <v>8</v>
      </c>
      <c r="E51" s="23">
        <f t="shared" si="4"/>
        <v>4.875</v>
      </c>
      <c r="G51" s="23">
        <f t="shared" si="3"/>
        <v>19.696418398048742</v>
      </c>
      <c r="I51" s="23" cm="1">
        <f t="array" ref="I51">(B51-_xlfn.XLOOKUP(A51,C:C,E:E,_xludf.NA))^2</f>
        <v>0.765625</v>
      </c>
      <c r="J51" s="23">
        <f t="shared" si="5"/>
        <v>0.875</v>
      </c>
    </row>
    <row r="52" spans="1:10">
      <c r="A52" s="68" t="s">
        <v>81</v>
      </c>
      <c r="B52" s="69">
        <v>5</v>
      </c>
      <c r="C52" s="22" t="s">
        <v>126</v>
      </c>
      <c r="D52" s="22">
        <f t="shared" si="1"/>
        <v>8</v>
      </c>
      <c r="E52" s="23">
        <f t="shared" si="4"/>
        <v>3</v>
      </c>
      <c r="G52" s="23">
        <f t="shared" si="3"/>
        <v>0.74863358792216417</v>
      </c>
      <c r="I52" s="23" cm="1">
        <f t="array" ref="I52">(B52-_xlfn.XLOOKUP(A52,C:C,E:E,_xludf.NA))^2</f>
        <v>1.265625</v>
      </c>
      <c r="J52" s="23">
        <f t="shared" si="5"/>
        <v>2</v>
      </c>
    </row>
    <row r="53" spans="1:10">
      <c r="A53" s="68" t="s">
        <v>84</v>
      </c>
      <c r="B53" s="69">
        <v>4</v>
      </c>
      <c r="C53" s="22" t="s">
        <v>127</v>
      </c>
      <c r="D53" s="22">
        <f t="shared" si="1"/>
        <v>8</v>
      </c>
      <c r="E53" s="23">
        <f t="shared" si="4"/>
        <v>2.125</v>
      </c>
      <c r="G53" s="23">
        <f t="shared" si="3"/>
        <v>11.156334009863095</v>
      </c>
      <c r="I53" s="23" cm="1">
        <f t="array" ref="I53">(B53-_xlfn.XLOOKUP(A53,C:C,E:E,_xludf.NA))^2</f>
        <v>6.25E-2</v>
      </c>
      <c r="J53" s="23">
        <f t="shared" si="5"/>
        <v>8.875</v>
      </c>
    </row>
    <row r="54" spans="1:10">
      <c r="A54" s="68" t="s">
        <v>84</v>
      </c>
      <c r="B54" s="69">
        <v>5</v>
      </c>
      <c r="C54" s="22" t="s">
        <v>128</v>
      </c>
      <c r="D54" s="22">
        <f t="shared" si="1"/>
        <v>8</v>
      </c>
      <c r="E54" s="23">
        <f t="shared" si="4"/>
        <v>4.625</v>
      </c>
      <c r="G54" s="23">
        <f t="shared" si="3"/>
        <v>13.920047090031865</v>
      </c>
      <c r="I54" s="23" cm="1">
        <f t="array" ref="I54">(B54-_xlfn.XLOOKUP(A54,C:C,E:E,_xludf.NA))^2</f>
        <v>1.5625</v>
      </c>
      <c r="J54" s="23">
        <f t="shared" si="5"/>
        <v>1.875</v>
      </c>
    </row>
    <row r="55" spans="1:10">
      <c r="A55" s="68" t="s">
        <v>84</v>
      </c>
      <c r="B55" s="69">
        <v>5</v>
      </c>
      <c r="C55" s="22" t="s">
        <v>129</v>
      </c>
      <c r="D55" s="22">
        <f t="shared" si="1"/>
        <v>9</v>
      </c>
      <c r="E55" s="23">
        <f t="shared" si="4"/>
        <v>5</v>
      </c>
      <c r="G55" s="23">
        <f t="shared" si="3"/>
        <v>25.829554558564329</v>
      </c>
      <c r="I55" s="23" cm="1">
        <f t="array" ref="I55">(B55-_xlfn.XLOOKUP(A55,C:C,E:E,_xludf.NA))^2</f>
        <v>1.5625</v>
      </c>
      <c r="J55" s="23">
        <f t="shared" si="5"/>
        <v>0</v>
      </c>
    </row>
    <row r="56" spans="1:10">
      <c r="A56" s="68" t="s">
        <v>84</v>
      </c>
      <c r="B56" s="69">
        <v>0</v>
      </c>
      <c r="C56" s="22" t="s">
        <v>130</v>
      </c>
      <c r="D56" s="22">
        <f t="shared" si="1"/>
        <v>8</v>
      </c>
      <c r="E56" s="23">
        <f t="shared" si="4"/>
        <v>5</v>
      </c>
      <c r="G56" s="23">
        <f t="shared" si="3"/>
        <v>22.95960405205718</v>
      </c>
      <c r="I56" s="23" cm="1">
        <f t="array" ref="I56">(B56-_xlfn.XLOOKUP(A56,C:C,E:E,_xludf.NA))^2</f>
        <v>14.0625</v>
      </c>
      <c r="J56" s="23">
        <f t="shared" si="5"/>
        <v>0</v>
      </c>
    </row>
    <row r="57" spans="1:10">
      <c r="A57" s="68" t="s">
        <v>84</v>
      </c>
      <c r="B57" s="69">
        <v>5</v>
      </c>
      <c r="C57" s="22" t="s">
        <v>131</v>
      </c>
      <c r="D57" s="22">
        <f t="shared" si="1"/>
        <v>8</v>
      </c>
      <c r="E57" s="23">
        <f t="shared" si="4"/>
        <v>5</v>
      </c>
      <c r="G57" s="23">
        <f t="shared" si="3"/>
        <v>22.95960405205718</v>
      </c>
      <c r="I57" s="23" cm="1">
        <f t="array" ref="I57">(B57-_xlfn.XLOOKUP(A57,C:C,E:E,_xludf.NA))^2</f>
        <v>1.5625</v>
      </c>
      <c r="J57" s="23">
        <f t="shared" si="5"/>
        <v>0</v>
      </c>
    </row>
    <row r="58" spans="1:10">
      <c r="A58" s="68" t="s">
        <v>84</v>
      </c>
      <c r="B58" s="69">
        <v>5</v>
      </c>
      <c r="C58" s="22" t="s">
        <v>132</v>
      </c>
      <c r="D58" s="22">
        <f t="shared" si="1"/>
        <v>8</v>
      </c>
      <c r="E58" s="23">
        <f t="shared" si="4"/>
        <v>4.75</v>
      </c>
      <c r="G58" s="23">
        <f t="shared" si="3"/>
        <v>16.683232744040303</v>
      </c>
      <c r="I58" s="23" cm="1">
        <f t="array" ref="I58">(B58-_xlfn.XLOOKUP(A58,C:C,E:E,_xludf.NA))^2</f>
        <v>1.5625</v>
      </c>
      <c r="J58" s="23">
        <f t="shared" si="5"/>
        <v>1.5</v>
      </c>
    </row>
    <row r="59" spans="1:10">
      <c r="A59" s="68" t="s">
        <v>84</v>
      </c>
      <c r="B59" s="69">
        <v>3</v>
      </c>
      <c r="C59" s="22" t="s">
        <v>133</v>
      </c>
      <c r="D59" s="22">
        <f t="shared" si="1"/>
        <v>7</v>
      </c>
      <c r="E59" s="23">
        <f t="shared" si="4"/>
        <v>0.14285714285714285</v>
      </c>
      <c r="G59" s="23">
        <f t="shared" si="3"/>
        <v>70.034198452120279</v>
      </c>
      <c r="I59" s="23" cm="1">
        <f t="array" ref="I59">(B59-_xlfn.XLOOKUP(A59,C:C,E:E,_xludf.NA))^2</f>
        <v>0.5625</v>
      </c>
      <c r="J59" s="23">
        <f t="shared" si="5"/>
        <v>0.85714285714285732</v>
      </c>
    </row>
    <row r="60" spans="1:10">
      <c r="A60" s="68" t="s">
        <v>84</v>
      </c>
      <c r="B60" s="69">
        <v>3</v>
      </c>
      <c r="C60" s="22" t="s">
        <v>134</v>
      </c>
      <c r="D60" s="22">
        <f t="shared" si="1"/>
        <v>6</v>
      </c>
      <c r="E60" s="23">
        <f t="shared" si="4"/>
        <v>3</v>
      </c>
      <c r="G60" s="23">
        <f t="shared" si="3"/>
        <v>0.56147519094162313</v>
      </c>
      <c r="I60" s="23" cm="1">
        <f t="array" ref="I60">(B60-_xlfn.XLOOKUP(A60,C:C,E:E,_xludf.NA))^2</f>
        <v>0.5625</v>
      </c>
      <c r="J60" s="23">
        <f t="shared" si="5"/>
        <v>30</v>
      </c>
    </row>
    <row r="61" spans="1:10">
      <c r="A61" s="68" t="s">
        <v>85</v>
      </c>
      <c r="B61" s="69">
        <v>0</v>
      </c>
      <c r="C61" s="22" t="s">
        <v>135</v>
      </c>
      <c r="D61" s="22">
        <f t="shared" si="1"/>
        <v>8</v>
      </c>
      <c r="E61" s="23">
        <f t="shared" si="4"/>
        <v>2.5</v>
      </c>
      <c r="G61" s="23">
        <f t="shared" si="3"/>
        <v>5.1958909718884101</v>
      </c>
      <c r="I61" s="23" cm="1">
        <f t="array" ref="I61">(B61-_xlfn.XLOOKUP(A61,C:C,E:E,_xludf.NA))^2</f>
        <v>0</v>
      </c>
      <c r="J61" s="23">
        <f t="shared" si="5"/>
        <v>24</v>
      </c>
    </row>
    <row r="62" spans="1:10">
      <c r="A62" s="68" t="s">
        <v>85</v>
      </c>
      <c r="B62" s="69">
        <v>0</v>
      </c>
      <c r="C62"/>
      <c r="D62"/>
      <c r="I62" s="23" cm="1">
        <f t="array" ref="I62">(B62-_xlfn.XLOOKUP(A62,C:C,E:E,_xludf.NA))^2</f>
        <v>0</v>
      </c>
    </row>
    <row r="63" spans="1:10">
      <c r="A63" s="68" t="s">
        <v>85</v>
      </c>
      <c r="B63" s="69">
        <v>0</v>
      </c>
      <c r="C63"/>
      <c r="D63"/>
      <c r="I63" s="23" cm="1">
        <f t="array" ref="I63">(B63-_xlfn.XLOOKUP(A63,C:C,E:E,_xludf.NA))^2</f>
        <v>0</v>
      </c>
    </row>
    <row r="64" spans="1:10">
      <c r="A64" s="68" t="s">
        <v>85</v>
      </c>
      <c r="B64" s="69">
        <v>0</v>
      </c>
      <c r="C64"/>
      <c r="D64"/>
      <c r="I64" s="23" cm="1">
        <f t="array" ref="I64">(B64-_xlfn.XLOOKUP(A64,C:C,E:E,_xludf.NA))^2</f>
        <v>0</v>
      </c>
    </row>
    <row r="65" spans="1:9">
      <c r="A65" s="68" t="s">
        <v>85</v>
      </c>
      <c r="B65" s="69">
        <v>0</v>
      </c>
      <c r="C65"/>
      <c r="D65"/>
      <c r="I65" s="23" cm="1">
        <f t="array" ref="I65">(B65-_xlfn.XLOOKUP(A65,C:C,E:E,_xludf.NA))^2</f>
        <v>0</v>
      </c>
    </row>
    <row r="66" spans="1:9">
      <c r="A66" s="68" t="s">
        <v>85</v>
      </c>
      <c r="B66" s="69">
        <v>0</v>
      </c>
      <c r="C66"/>
      <c r="D66"/>
      <c r="I66" s="23" cm="1">
        <f t="array" ref="I66">(B66-_xlfn.XLOOKUP(A66,C:C,E:E,_xludf.NA))^2</f>
        <v>0</v>
      </c>
    </row>
    <row r="67" spans="1:9">
      <c r="A67" s="68" t="s">
        <v>85</v>
      </c>
      <c r="B67" s="69">
        <v>0</v>
      </c>
      <c r="C67"/>
      <c r="D67"/>
      <c r="I67" s="23" cm="1">
        <f t="array" ref="I67">(B67-_xlfn.XLOOKUP(A67,C:C,E:E,_xludf.NA))^2</f>
        <v>0</v>
      </c>
    </row>
    <row r="68" spans="1:9">
      <c r="A68" s="68" t="s">
        <v>85</v>
      </c>
      <c r="B68" s="69">
        <v>0</v>
      </c>
      <c r="C68"/>
      <c r="D68"/>
      <c r="I68" s="23" cm="1">
        <f t="array" ref="I68">(B68-_xlfn.XLOOKUP(A68,C:C,E:E,_xludf.NA))^2</f>
        <v>0</v>
      </c>
    </row>
    <row r="69" spans="1:9">
      <c r="A69" s="68" t="s">
        <v>86</v>
      </c>
      <c r="B69" s="69">
        <v>0</v>
      </c>
      <c r="C69"/>
      <c r="D69"/>
      <c r="I69" s="23" cm="1">
        <f t="array" ref="I69">(B69-_xlfn.XLOOKUP(A69,C:C,E:E,_xludf.NA))^2</f>
        <v>0</v>
      </c>
    </row>
    <row r="70" spans="1:9">
      <c r="A70" s="68" t="s">
        <v>86</v>
      </c>
      <c r="B70" s="69">
        <v>0</v>
      </c>
      <c r="C70"/>
      <c r="D70"/>
      <c r="I70" s="23" cm="1">
        <f t="array" ref="I70">(B70-_xlfn.XLOOKUP(A70,C:C,E:E,_xludf.NA))^2</f>
        <v>0</v>
      </c>
    </row>
    <row r="71" spans="1:9">
      <c r="A71" s="68" t="s">
        <v>86</v>
      </c>
      <c r="B71" s="69">
        <v>0</v>
      </c>
      <c r="C71"/>
      <c r="D71"/>
      <c r="I71" s="23" cm="1">
        <f t="array" ref="I71">(B71-_xlfn.XLOOKUP(A71,C:C,E:E,_xludf.NA))^2</f>
        <v>0</v>
      </c>
    </row>
    <row r="72" spans="1:9">
      <c r="A72" s="68" t="s">
        <v>86</v>
      </c>
      <c r="B72" s="69">
        <v>0</v>
      </c>
      <c r="C72"/>
      <c r="D72"/>
      <c r="I72" s="23" cm="1">
        <f t="array" ref="I72">(B72-_xlfn.XLOOKUP(A72,C:C,E:E,_xludf.NA))^2</f>
        <v>0</v>
      </c>
    </row>
    <row r="73" spans="1:9">
      <c r="A73" s="68" t="s">
        <v>86</v>
      </c>
      <c r="B73" s="69">
        <v>0</v>
      </c>
      <c r="C73"/>
      <c r="D73"/>
      <c r="I73" s="23" cm="1">
        <f t="array" ref="I73">(B73-_xlfn.XLOOKUP(A73,C:C,E:E,_xludf.NA))^2</f>
        <v>0</v>
      </c>
    </row>
    <row r="74" spans="1:9">
      <c r="A74" s="68" t="s">
        <v>86</v>
      </c>
      <c r="B74" s="69">
        <v>0</v>
      </c>
      <c r="C74"/>
      <c r="D74"/>
      <c r="I74" s="23" cm="1">
        <f t="array" ref="I74">(B74-_xlfn.XLOOKUP(A74,C:C,E:E,_xludf.NA))^2</f>
        <v>0</v>
      </c>
    </row>
    <row r="75" spans="1:9">
      <c r="A75" s="68" t="s">
        <v>86</v>
      </c>
      <c r="B75" s="69">
        <v>0</v>
      </c>
      <c r="C75"/>
      <c r="D75"/>
      <c r="I75" s="23" cm="1">
        <f t="array" ref="I75">(B75-_xlfn.XLOOKUP(A75,C:C,E:E,_xludf.NA))^2</f>
        <v>0</v>
      </c>
    </row>
    <row r="76" spans="1:9">
      <c r="A76" s="68" t="s">
        <v>86</v>
      </c>
      <c r="B76" s="69">
        <v>0</v>
      </c>
      <c r="C76"/>
      <c r="D76"/>
      <c r="I76" s="23" cm="1">
        <f t="array" ref="I76">(B76-_xlfn.XLOOKUP(A76,C:C,E:E,_xludf.NA))^2</f>
        <v>0</v>
      </c>
    </row>
    <row r="77" spans="1:9">
      <c r="A77" s="68" t="s">
        <v>82</v>
      </c>
      <c r="B77" s="69">
        <v>5</v>
      </c>
      <c r="C77"/>
      <c r="D77"/>
      <c r="I77" s="23" cm="1">
        <f t="array" ref="I77">(B77-_xlfn.XLOOKUP(A77,C:C,E:E,_xludf.NA))^2</f>
        <v>1.5625E-2</v>
      </c>
    </row>
    <row r="78" spans="1:9">
      <c r="A78" s="68" t="s">
        <v>87</v>
      </c>
      <c r="B78" s="69">
        <v>0</v>
      </c>
      <c r="C78"/>
      <c r="D78"/>
      <c r="I78" s="23" cm="1">
        <f t="array" ref="I78">(B78-_xlfn.XLOOKUP(A78,C:C,E:E,_xludf.NA))^2</f>
        <v>0.140625</v>
      </c>
    </row>
    <row r="79" spans="1:9">
      <c r="A79" s="68" t="s">
        <v>82</v>
      </c>
      <c r="B79" s="69">
        <v>5</v>
      </c>
      <c r="C79"/>
      <c r="D79"/>
      <c r="I79" s="23" cm="1">
        <f t="array" ref="I79">(B79-_xlfn.XLOOKUP(A79,C:C,E:E,_xludf.NA))^2</f>
        <v>1.5625E-2</v>
      </c>
    </row>
    <row r="80" spans="1:9">
      <c r="A80" s="68" t="s">
        <v>87</v>
      </c>
      <c r="B80" s="69">
        <v>0</v>
      </c>
      <c r="C80"/>
      <c r="D80"/>
      <c r="I80" s="23" cm="1">
        <f t="array" ref="I80">(B80-_xlfn.XLOOKUP(A80,C:C,E:E,_xludf.NA))^2</f>
        <v>0.140625</v>
      </c>
    </row>
    <row r="81" spans="1:9">
      <c r="A81" s="68" t="s">
        <v>82</v>
      </c>
      <c r="B81" s="69">
        <v>5</v>
      </c>
      <c r="C81"/>
      <c r="D81"/>
      <c r="I81" s="23" cm="1">
        <f t="array" ref="I81">(B81-_xlfn.XLOOKUP(A81,C:C,E:E,_xludf.NA))^2</f>
        <v>1.5625E-2</v>
      </c>
    </row>
    <row r="82" spans="1:9">
      <c r="A82" s="68" t="s">
        <v>87</v>
      </c>
      <c r="B82" s="69">
        <v>0</v>
      </c>
      <c r="C82"/>
      <c r="D82"/>
      <c r="I82" s="23" cm="1">
        <f t="array" ref="I82">(B82-_xlfn.XLOOKUP(A82,C:C,E:E,_xludf.NA))^2</f>
        <v>0.140625</v>
      </c>
    </row>
    <row r="83" spans="1:9">
      <c r="A83" s="68" t="s">
        <v>82</v>
      </c>
      <c r="B83" s="69">
        <v>5</v>
      </c>
      <c r="C83"/>
      <c r="D83"/>
      <c r="I83" s="23" cm="1">
        <f t="array" ref="I83">(B83-_xlfn.XLOOKUP(A83,C:C,E:E,_xludf.NA))^2</f>
        <v>1.5625E-2</v>
      </c>
    </row>
    <row r="84" spans="1:9">
      <c r="A84" s="68" t="s">
        <v>87</v>
      </c>
      <c r="B84" s="69">
        <v>0</v>
      </c>
      <c r="C84"/>
      <c r="D84"/>
      <c r="I84" s="23" cm="1">
        <f t="array" ref="I84">(B84-_xlfn.XLOOKUP(A84,C:C,E:E,_xludf.NA))^2</f>
        <v>0.140625</v>
      </c>
    </row>
    <row r="85" spans="1:9">
      <c r="A85" s="68" t="s">
        <v>83</v>
      </c>
      <c r="B85" s="69">
        <v>3</v>
      </c>
      <c r="C85"/>
      <c r="D85"/>
      <c r="I85" s="23" cm="1">
        <f t="array" ref="I85">(B85-_xlfn.XLOOKUP(A85,C:C,E:E,_xludf.NA))^2</f>
        <v>6.25E-2</v>
      </c>
    </row>
    <row r="86" spans="1:9">
      <c r="A86" s="68" t="s">
        <v>87</v>
      </c>
      <c r="B86" s="69">
        <v>0</v>
      </c>
      <c r="C86"/>
      <c r="D86"/>
      <c r="I86" s="23" cm="1">
        <f t="array" ref="I86">(B86-_xlfn.XLOOKUP(A86,C:C,E:E,_xludf.NA))^2</f>
        <v>0.140625</v>
      </c>
    </row>
    <row r="87" spans="1:9">
      <c r="A87" s="68" t="s">
        <v>83</v>
      </c>
      <c r="B87" s="69">
        <v>3</v>
      </c>
      <c r="C87"/>
      <c r="D87"/>
      <c r="I87" s="23" cm="1">
        <f t="array" ref="I87">(B87-_xlfn.XLOOKUP(A87,C:C,E:E,_xludf.NA))^2</f>
        <v>6.25E-2</v>
      </c>
    </row>
    <row r="88" spans="1:9">
      <c r="A88" s="68" t="s">
        <v>87</v>
      </c>
      <c r="B88" s="69">
        <v>0</v>
      </c>
      <c r="C88"/>
      <c r="D88"/>
      <c r="I88" s="23" cm="1">
        <f t="array" ref="I88">(B88-_xlfn.XLOOKUP(A88,C:C,E:E,_xludf.NA))^2</f>
        <v>0.140625</v>
      </c>
    </row>
    <row r="89" spans="1:9">
      <c r="A89" s="68" t="s">
        <v>83</v>
      </c>
      <c r="B89" s="69">
        <v>4</v>
      </c>
      <c r="C89"/>
      <c r="D89"/>
      <c r="I89" s="23" cm="1">
        <f t="array" ref="I89">(B89-_xlfn.XLOOKUP(A89,C:C,E:E,_xludf.NA))^2</f>
        <v>0.5625</v>
      </c>
    </row>
    <row r="90" spans="1:9">
      <c r="A90" s="68" t="s">
        <v>87</v>
      </c>
      <c r="B90" s="69">
        <v>0</v>
      </c>
      <c r="C90"/>
      <c r="D90"/>
      <c r="I90" s="23" cm="1">
        <f t="array" ref="I90">(B90-_xlfn.XLOOKUP(A90,C:C,E:E,_xludf.NA))^2</f>
        <v>0.140625</v>
      </c>
    </row>
    <row r="91" spans="1:9">
      <c r="A91" s="68" t="s">
        <v>87</v>
      </c>
      <c r="B91" s="69">
        <v>3</v>
      </c>
      <c r="C91"/>
      <c r="D91"/>
      <c r="I91" s="23" cm="1">
        <f t="array" ref="I91">(B91-_xlfn.XLOOKUP(A91,C:C,E:E,_xludf.NA))^2</f>
        <v>6.890625</v>
      </c>
    </row>
    <row r="92" spans="1:9">
      <c r="A92" s="68" t="s">
        <v>83</v>
      </c>
      <c r="B92" s="69">
        <v>4</v>
      </c>
      <c r="C92"/>
      <c r="D92"/>
      <c r="I92" s="23" cm="1">
        <f t="array" ref="I92">(B92-_xlfn.XLOOKUP(A92,C:C,E:E,_xludf.NA))^2</f>
        <v>0.5625</v>
      </c>
    </row>
    <row r="93" spans="1:9">
      <c r="A93" s="68" t="s">
        <v>81</v>
      </c>
      <c r="B93" s="69">
        <v>5</v>
      </c>
      <c r="C93"/>
      <c r="D93"/>
      <c r="I93" s="23" cm="1">
        <f t="array" ref="I93">(B93-_xlfn.XLOOKUP(A93,C:C,E:E,_xludf.NA))^2</f>
        <v>1.265625</v>
      </c>
    </row>
    <row r="94" spans="1:9">
      <c r="A94" s="68" t="s">
        <v>81</v>
      </c>
      <c r="B94" s="69">
        <v>3</v>
      </c>
      <c r="C94"/>
      <c r="D94"/>
      <c r="I94" s="23" cm="1">
        <f t="array" ref="I94">(B94-_xlfn.XLOOKUP(A94,C:C,E:E,_xludf.NA))^2</f>
        <v>0.765625</v>
      </c>
    </row>
    <row r="95" spans="1:9">
      <c r="A95" s="68" t="s">
        <v>81</v>
      </c>
      <c r="B95" s="69">
        <v>4</v>
      </c>
      <c r="C95"/>
      <c r="D95"/>
      <c r="I95" s="23" cm="1">
        <f t="array" ref="I95">(B95-_xlfn.XLOOKUP(A95,C:C,E:E,_xludf.NA))^2</f>
        <v>1.5625E-2</v>
      </c>
    </row>
    <row r="96" spans="1:9">
      <c r="A96" s="68" t="s">
        <v>81</v>
      </c>
      <c r="B96" s="69">
        <v>5</v>
      </c>
      <c r="C96"/>
      <c r="D96"/>
      <c r="I96" s="23" cm="1">
        <f t="array" ref="I96">(B96-_xlfn.XLOOKUP(A96,C:C,E:E,_xludf.NA))^2</f>
        <v>1.265625</v>
      </c>
    </row>
    <row r="97" spans="1:9">
      <c r="A97" s="68" t="s">
        <v>88</v>
      </c>
      <c r="B97" s="69">
        <v>5</v>
      </c>
      <c r="C97"/>
      <c r="D97"/>
      <c r="I97" s="23" cm="1">
        <f t="array" ref="I97">(B97-_xlfn.XLOOKUP(A97,C:C,E:E,_xludf.NA))^2</f>
        <v>4</v>
      </c>
    </row>
    <row r="98" spans="1:9">
      <c r="A98" s="68" t="s">
        <v>88</v>
      </c>
      <c r="B98" s="69">
        <v>4</v>
      </c>
      <c r="C98"/>
      <c r="D98"/>
      <c r="I98" s="23" cm="1">
        <f t="array" ref="I98">(B98-_xlfn.XLOOKUP(A98,C:C,E:E,_xludf.NA))^2</f>
        <v>1</v>
      </c>
    </row>
    <row r="99" spans="1:9">
      <c r="A99" s="68" t="s">
        <v>88</v>
      </c>
      <c r="B99" s="69">
        <v>1</v>
      </c>
      <c r="C99"/>
      <c r="D99"/>
      <c r="I99" s="23" cm="1">
        <f t="array" ref="I99">(B99-_xlfn.XLOOKUP(A99,C:C,E:E,_xludf.NA))^2</f>
        <v>4</v>
      </c>
    </row>
    <row r="100" spans="1:9">
      <c r="A100" s="68" t="s">
        <v>89</v>
      </c>
      <c r="B100" s="69">
        <v>3</v>
      </c>
      <c r="C100"/>
      <c r="D100"/>
      <c r="I100" s="23" cm="1">
        <f t="array" ref="I100">(B100-_xlfn.XLOOKUP(A100,C:C,E:E,_xludf.NA))^2</f>
        <v>0.5625</v>
      </c>
    </row>
    <row r="101" spans="1:9">
      <c r="A101" s="68" t="s">
        <v>89</v>
      </c>
      <c r="B101" s="69">
        <v>3</v>
      </c>
      <c r="C101"/>
      <c r="D101"/>
      <c r="I101" s="23" cm="1">
        <f t="array" ref="I101">(B101-_xlfn.XLOOKUP(A101,C:C,E:E,_xludf.NA))^2</f>
        <v>0.5625</v>
      </c>
    </row>
    <row r="102" spans="1:9">
      <c r="A102" s="68" t="s">
        <v>89</v>
      </c>
      <c r="B102" s="69">
        <v>0</v>
      </c>
      <c r="C102"/>
      <c r="D102"/>
      <c r="I102" s="23" cm="1">
        <f t="array" ref="I102">(B102-_xlfn.XLOOKUP(A102,C:C,E:E,_xludf.NA))^2</f>
        <v>5.0625</v>
      </c>
    </row>
    <row r="103" spans="1:9">
      <c r="A103" s="68" t="s">
        <v>89</v>
      </c>
      <c r="B103" s="69">
        <v>0</v>
      </c>
      <c r="C103"/>
      <c r="D103"/>
      <c r="I103" s="23" cm="1">
        <f t="array" ref="I103">(B103-_xlfn.XLOOKUP(A103,C:C,E:E,_xludf.NA))^2</f>
        <v>5.0625</v>
      </c>
    </row>
    <row r="104" spans="1:9">
      <c r="A104" s="68" t="s">
        <v>89</v>
      </c>
      <c r="B104" s="69">
        <v>5</v>
      </c>
      <c r="C104"/>
      <c r="D104"/>
      <c r="I104" s="23" cm="1">
        <f t="array" ref="I104">(B104-_xlfn.XLOOKUP(A104,C:C,E:E,_xludf.NA))^2</f>
        <v>7.5625</v>
      </c>
    </row>
    <row r="105" spans="1:9">
      <c r="A105" s="68" t="s">
        <v>89</v>
      </c>
      <c r="B105" s="69">
        <v>5</v>
      </c>
      <c r="C105"/>
      <c r="D105"/>
      <c r="I105" s="23" cm="1">
        <f t="array" ref="I105">(B105-_xlfn.XLOOKUP(A105,C:C,E:E,_xludf.NA))^2</f>
        <v>7.5625</v>
      </c>
    </row>
    <row r="106" spans="1:9">
      <c r="A106" s="68" t="s">
        <v>89</v>
      </c>
      <c r="B106" s="69">
        <v>0</v>
      </c>
      <c r="C106"/>
      <c r="D106"/>
      <c r="I106" s="23" cm="1">
        <f t="array" ref="I106">(B106-_xlfn.XLOOKUP(A106,C:C,E:E,_xludf.NA))^2</f>
        <v>5.0625</v>
      </c>
    </row>
    <row r="107" spans="1:9">
      <c r="A107" s="68" t="s">
        <v>89</v>
      </c>
      <c r="B107" s="69">
        <v>2</v>
      </c>
      <c r="C107"/>
      <c r="D107"/>
      <c r="I107" s="23" cm="1">
        <f t="array" ref="I107">(B107-_xlfn.XLOOKUP(A107,C:C,E:E,_xludf.NA))^2</f>
        <v>6.25E-2</v>
      </c>
    </row>
    <row r="108" spans="1:9">
      <c r="A108" s="68" t="s">
        <v>90</v>
      </c>
      <c r="B108" s="69">
        <v>0</v>
      </c>
      <c r="C108"/>
      <c r="D108"/>
      <c r="I108" s="23" cm="1">
        <f t="array" ref="I108">(B108-_xlfn.XLOOKUP(A108,C:C,E:E,_xludf.NA))^2</f>
        <v>1.7777777777777777</v>
      </c>
    </row>
    <row r="109" spans="1:9">
      <c r="A109" s="68" t="s">
        <v>90</v>
      </c>
      <c r="B109" s="69">
        <v>0</v>
      </c>
      <c r="C109"/>
      <c r="D109"/>
      <c r="I109" s="23" cm="1">
        <f t="array" ref="I109">(B109-_xlfn.XLOOKUP(A109,C:C,E:E,_xludf.NA))^2</f>
        <v>1.7777777777777777</v>
      </c>
    </row>
    <row r="110" spans="1:9">
      <c r="A110" s="68" t="s">
        <v>91</v>
      </c>
      <c r="B110" s="69">
        <v>4</v>
      </c>
      <c r="C110"/>
      <c r="D110"/>
      <c r="I110" s="23" cm="1">
        <f t="array" ref="I110">(B110-_xlfn.XLOOKUP(A110,C:C,E:E,_xludf.NA))^2</f>
        <v>1.9599999999999997</v>
      </c>
    </row>
    <row r="111" spans="1:9">
      <c r="A111" s="68" t="s">
        <v>90</v>
      </c>
      <c r="B111" s="69">
        <v>0</v>
      </c>
      <c r="C111"/>
      <c r="D111"/>
      <c r="I111" s="23" cm="1">
        <f t="array" ref="I111">(B111-_xlfn.XLOOKUP(A111,C:C,E:E,_xludf.NA))^2</f>
        <v>1.7777777777777777</v>
      </c>
    </row>
    <row r="112" spans="1:9">
      <c r="A112" s="68" t="s">
        <v>90</v>
      </c>
      <c r="B112" s="69">
        <v>4</v>
      </c>
      <c r="C112"/>
      <c r="D112"/>
      <c r="I112" s="23" cm="1">
        <f t="array" ref="I112">(B112-_xlfn.XLOOKUP(A112,C:C,E:E,_xludf.NA))^2</f>
        <v>7.1111111111111125</v>
      </c>
    </row>
    <row r="113" spans="1:9">
      <c r="A113" s="68" t="s">
        <v>91</v>
      </c>
      <c r="B113" s="69">
        <v>5</v>
      </c>
      <c r="C113"/>
      <c r="D113"/>
      <c r="I113" s="23" cm="1">
        <f t="array" ref="I113">(B113-_xlfn.XLOOKUP(A113,C:C,E:E,_xludf.NA))^2</f>
        <v>5.76</v>
      </c>
    </row>
    <row r="114" spans="1:9">
      <c r="A114" s="68" t="s">
        <v>90</v>
      </c>
      <c r="B114" s="69">
        <v>2</v>
      </c>
      <c r="C114"/>
      <c r="D114"/>
      <c r="I114" s="23" cm="1">
        <f t="array" ref="I114">(B114-_xlfn.XLOOKUP(A114,C:C,E:E,_xludf.NA))^2</f>
        <v>0.44444444444444453</v>
      </c>
    </row>
    <row r="115" spans="1:9">
      <c r="A115" s="68" t="s">
        <v>90</v>
      </c>
      <c r="B115" s="69">
        <v>2</v>
      </c>
      <c r="C115"/>
      <c r="D115"/>
      <c r="I115" s="23" cm="1">
        <f t="array" ref="I115">(B115-_xlfn.XLOOKUP(A115,C:C,E:E,_xludf.NA))^2</f>
        <v>0.44444444444444453</v>
      </c>
    </row>
    <row r="116" spans="1:9">
      <c r="A116" s="68" t="s">
        <v>92</v>
      </c>
      <c r="B116" s="69">
        <v>0</v>
      </c>
      <c r="C116"/>
      <c r="D116"/>
      <c r="I116" s="23" cm="1">
        <f t="array" ref="I116">(B116-_xlfn.XLOOKUP(A116,C:C,E:E,_xludf.NA))^2</f>
        <v>6.890625</v>
      </c>
    </row>
    <row r="117" spans="1:9">
      <c r="A117" s="68" t="s">
        <v>92</v>
      </c>
      <c r="B117" s="69">
        <v>1</v>
      </c>
      <c r="C117"/>
      <c r="D117"/>
      <c r="I117" s="23" cm="1">
        <f t="array" ref="I117">(B117-_xlfn.XLOOKUP(A117,C:C,E:E,_xludf.NA))^2</f>
        <v>2.640625</v>
      </c>
    </row>
    <row r="118" spans="1:9">
      <c r="A118" s="68" t="s">
        <v>92</v>
      </c>
      <c r="B118" s="69">
        <v>5</v>
      </c>
      <c r="C118"/>
      <c r="D118"/>
      <c r="I118" s="23" cm="1">
        <f t="array" ref="I118">(B118-_xlfn.XLOOKUP(A118,C:C,E:E,_xludf.NA))^2</f>
        <v>5.640625</v>
      </c>
    </row>
    <row r="119" spans="1:9">
      <c r="A119" s="68" t="s">
        <v>92</v>
      </c>
      <c r="B119" s="69">
        <v>3</v>
      </c>
      <c r="C119"/>
      <c r="D119"/>
      <c r="I119" s="23" cm="1">
        <f t="array" ref="I119">(B119-_xlfn.XLOOKUP(A119,C:C,E:E,_xludf.NA))^2</f>
        <v>0.140625</v>
      </c>
    </row>
    <row r="120" spans="1:9">
      <c r="A120" s="68" t="s">
        <v>92</v>
      </c>
      <c r="B120" s="69">
        <v>0</v>
      </c>
      <c r="C120"/>
      <c r="D120"/>
      <c r="I120" s="23" cm="1">
        <f t="array" ref="I120">(B120-_xlfn.XLOOKUP(A120,C:C,E:E,_xludf.NA))^2</f>
        <v>6.890625</v>
      </c>
    </row>
    <row r="121" spans="1:9">
      <c r="A121" s="68" t="s">
        <v>92</v>
      </c>
      <c r="B121" s="69">
        <v>5</v>
      </c>
      <c r="C121"/>
      <c r="D121"/>
      <c r="I121" s="23" cm="1">
        <f t="array" ref="I121">(B121-_xlfn.XLOOKUP(A121,C:C,E:E,_xludf.NA))^2</f>
        <v>5.640625</v>
      </c>
    </row>
    <row r="122" spans="1:9">
      <c r="A122" s="68" t="s">
        <v>92</v>
      </c>
      <c r="B122" s="69">
        <v>4</v>
      </c>
      <c r="C122"/>
      <c r="D122"/>
      <c r="I122" s="23" cm="1">
        <f t="array" ref="I122">(B122-_xlfn.XLOOKUP(A122,C:C,E:E,_xludf.NA))^2</f>
        <v>1.890625</v>
      </c>
    </row>
    <row r="123" spans="1:9">
      <c r="A123" s="68" t="s">
        <v>92</v>
      </c>
      <c r="B123" s="69">
        <v>3</v>
      </c>
      <c r="C123"/>
      <c r="D123"/>
      <c r="I123" s="23" cm="1">
        <f t="array" ref="I123">(B123-_xlfn.XLOOKUP(A123,C:C,E:E,_xludf.NA))^2</f>
        <v>0.140625</v>
      </c>
    </row>
    <row r="124" spans="1:9">
      <c r="A124" s="68" t="s">
        <v>93</v>
      </c>
      <c r="B124" s="69">
        <v>3</v>
      </c>
      <c r="C124"/>
      <c r="D124"/>
      <c r="I124" s="23" cm="1">
        <f t="array" ref="I124">(B124-_xlfn.XLOOKUP(A124,C:C,E:E,_xludf.NA))^2</f>
        <v>4.515625</v>
      </c>
    </row>
    <row r="125" spans="1:9">
      <c r="A125" s="68" t="s">
        <v>93</v>
      </c>
      <c r="B125" s="69">
        <v>1</v>
      </c>
      <c r="C125"/>
      <c r="D125"/>
      <c r="I125" s="23" cm="1">
        <f t="array" ref="I125">(B125-_xlfn.XLOOKUP(A125,C:C,E:E,_xludf.NA))^2</f>
        <v>1.5625E-2</v>
      </c>
    </row>
    <row r="126" spans="1:9">
      <c r="A126" s="68" t="s">
        <v>93</v>
      </c>
      <c r="B126" s="69">
        <v>0</v>
      </c>
      <c r="C126"/>
      <c r="D126"/>
      <c r="I126" s="23" cm="1">
        <f t="array" ref="I126">(B126-_xlfn.XLOOKUP(A126,C:C,E:E,_xludf.NA))^2</f>
        <v>0.765625</v>
      </c>
    </row>
    <row r="127" spans="1:9">
      <c r="A127" s="68" t="s">
        <v>93</v>
      </c>
      <c r="B127" s="69">
        <v>0</v>
      </c>
      <c r="C127"/>
      <c r="D127"/>
      <c r="I127" s="23" cm="1">
        <f t="array" ref="I127">(B127-_xlfn.XLOOKUP(A127,C:C,E:E,_xludf.NA))^2</f>
        <v>0.765625</v>
      </c>
    </row>
    <row r="128" spans="1:9">
      <c r="A128" s="68" t="s">
        <v>93</v>
      </c>
      <c r="B128" s="69">
        <v>0</v>
      </c>
      <c r="C128"/>
      <c r="D128"/>
      <c r="I128" s="23" cm="1">
        <f t="array" ref="I128">(B128-_xlfn.XLOOKUP(A128,C:C,E:E,_xludf.NA))^2</f>
        <v>0.765625</v>
      </c>
    </row>
    <row r="129" spans="1:9">
      <c r="A129" s="68" t="s">
        <v>93</v>
      </c>
      <c r="B129" s="69">
        <v>0</v>
      </c>
      <c r="C129"/>
      <c r="D129"/>
      <c r="I129" s="23" cm="1">
        <f t="array" ref="I129">(B129-_xlfn.XLOOKUP(A129,C:C,E:E,_xludf.NA))^2</f>
        <v>0.765625</v>
      </c>
    </row>
    <row r="130" spans="1:9">
      <c r="A130" s="68" t="s">
        <v>93</v>
      </c>
      <c r="B130" s="69">
        <v>1</v>
      </c>
      <c r="C130"/>
      <c r="D130"/>
      <c r="I130" s="23" cm="1">
        <f t="array" ref="I130">(B130-_xlfn.XLOOKUP(A130,C:C,E:E,_xludf.NA))^2</f>
        <v>1.5625E-2</v>
      </c>
    </row>
    <row r="131" spans="1:9">
      <c r="A131" s="68" t="s">
        <v>93</v>
      </c>
      <c r="B131" s="69">
        <v>2</v>
      </c>
      <c r="C131"/>
      <c r="D131"/>
      <c r="I131" s="23" cm="1">
        <f t="array" ref="I131">(B131-_xlfn.XLOOKUP(A131,C:C,E:E,_xludf.NA))^2</f>
        <v>1.265625</v>
      </c>
    </row>
    <row r="132" spans="1:9">
      <c r="A132" s="68" t="s">
        <v>94</v>
      </c>
      <c r="B132" s="69">
        <v>4</v>
      </c>
      <c r="C132"/>
      <c r="D132"/>
      <c r="I132" s="23" cm="1">
        <f t="array" ref="I132">(B132-_xlfn.XLOOKUP(A132,C:C,E:E,_xludf.NA))^2</f>
        <v>6.25E-2</v>
      </c>
    </row>
    <row r="133" spans="1:9">
      <c r="A133" s="68" t="s">
        <v>94</v>
      </c>
      <c r="B133" s="69">
        <v>4</v>
      </c>
      <c r="C133"/>
      <c r="D133"/>
      <c r="I133" s="23" cm="1">
        <f t="array" ref="I133">(B133-_xlfn.XLOOKUP(A133,C:C,E:E,_xludf.NA))^2</f>
        <v>6.25E-2</v>
      </c>
    </row>
    <row r="134" spans="1:9">
      <c r="A134" s="68" t="s">
        <v>88</v>
      </c>
      <c r="B134" s="69">
        <v>4</v>
      </c>
      <c r="C134"/>
      <c r="D134"/>
      <c r="I134" s="23" cm="1">
        <f t="array" ref="I134">(B134-_xlfn.XLOOKUP(A134,C:C,E:E,_xludf.NA))^2</f>
        <v>1</v>
      </c>
    </row>
    <row r="135" spans="1:9">
      <c r="A135" s="68" t="s">
        <v>94</v>
      </c>
      <c r="B135" s="69">
        <v>5</v>
      </c>
      <c r="C135"/>
      <c r="D135"/>
      <c r="I135" s="23" cm="1">
        <f t="array" ref="I135">(B135-_xlfn.XLOOKUP(A135,C:C,E:E,_xludf.NA))^2</f>
        <v>0.5625</v>
      </c>
    </row>
    <row r="136" spans="1:9">
      <c r="A136" s="68" t="s">
        <v>88</v>
      </c>
      <c r="B136" s="69">
        <v>1</v>
      </c>
      <c r="C136"/>
      <c r="D136"/>
      <c r="I136" s="23" cm="1">
        <f t="array" ref="I136">(B136-_xlfn.XLOOKUP(A136,C:C,E:E,_xludf.NA))^2</f>
        <v>4</v>
      </c>
    </row>
    <row r="137" spans="1:9">
      <c r="A137" s="68" t="s">
        <v>94</v>
      </c>
      <c r="B137" s="69">
        <v>5</v>
      </c>
      <c r="C137"/>
      <c r="D137"/>
      <c r="I137" s="23" cm="1">
        <f t="array" ref="I137">(B137-_xlfn.XLOOKUP(A137,C:C,E:E,_xludf.NA))^2</f>
        <v>0.5625</v>
      </c>
    </row>
    <row r="138" spans="1:9">
      <c r="A138" s="68" t="s">
        <v>94</v>
      </c>
      <c r="B138" s="69">
        <v>4</v>
      </c>
      <c r="C138"/>
      <c r="D138"/>
      <c r="I138" s="23" cm="1">
        <f t="array" ref="I138">(B138-_xlfn.XLOOKUP(A138,C:C,E:E,_xludf.NA))^2</f>
        <v>6.25E-2</v>
      </c>
    </row>
    <row r="139" spans="1:9">
      <c r="A139" s="68" t="s">
        <v>88</v>
      </c>
      <c r="B139" s="69">
        <v>3</v>
      </c>
      <c r="C139"/>
      <c r="D139"/>
      <c r="I139" s="23" cm="1">
        <f t="array" ref="I139">(B139-_xlfn.XLOOKUP(A139,C:C,E:E,_xludf.NA))^2</f>
        <v>0</v>
      </c>
    </row>
    <row r="140" spans="1:9">
      <c r="A140" s="68" t="s">
        <v>94</v>
      </c>
      <c r="B140" s="69">
        <v>4</v>
      </c>
      <c r="C140"/>
      <c r="D140"/>
      <c r="I140" s="23" cm="1">
        <f t="array" ref="I140">(B140-_xlfn.XLOOKUP(A140,C:C,E:E,_xludf.NA))^2</f>
        <v>6.25E-2</v>
      </c>
    </row>
    <row r="141" spans="1:9">
      <c r="A141" s="68" t="s">
        <v>88</v>
      </c>
      <c r="B141" s="69">
        <v>3</v>
      </c>
      <c r="C141"/>
      <c r="D141"/>
      <c r="I141" s="23" cm="1">
        <f t="array" ref="I141">(B141-_xlfn.XLOOKUP(A141,C:C,E:E,_xludf.NA))^2</f>
        <v>0</v>
      </c>
    </row>
    <row r="142" spans="1:9">
      <c r="A142" s="68" t="s">
        <v>94</v>
      </c>
      <c r="B142" s="69">
        <v>3</v>
      </c>
      <c r="C142"/>
      <c r="D142"/>
      <c r="I142" s="23" cm="1">
        <f t="array" ref="I142">(B142-_xlfn.XLOOKUP(A142,C:C,E:E,_xludf.NA))^2</f>
        <v>1.5625</v>
      </c>
    </row>
    <row r="143" spans="1:9">
      <c r="A143" s="68" t="s">
        <v>88</v>
      </c>
      <c r="B143" s="69">
        <v>3</v>
      </c>
      <c r="C143"/>
      <c r="D143"/>
      <c r="I143" s="23" cm="1">
        <f t="array" ref="I143">(B143-_xlfn.XLOOKUP(A143,C:C,E:E,_xludf.NA))^2</f>
        <v>0</v>
      </c>
    </row>
    <row r="144" spans="1:9">
      <c r="A144" s="68" t="s">
        <v>94</v>
      </c>
      <c r="B144" s="69">
        <v>5</v>
      </c>
      <c r="C144"/>
      <c r="D144"/>
      <c r="I144" s="23" cm="1">
        <f t="array" ref="I144">(B144-_xlfn.XLOOKUP(A144,C:C,E:E,_xludf.NA))^2</f>
        <v>0.5625</v>
      </c>
    </row>
    <row r="145" spans="1:9">
      <c r="A145" s="68" t="s">
        <v>95</v>
      </c>
      <c r="B145" s="69">
        <v>4</v>
      </c>
      <c r="C145"/>
      <c r="D145"/>
      <c r="I145" s="23" cm="1">
        <f t="array" ref="I145">(B145-_xlfn.XLOOKUP(A145,C:C,E:E,_xludf.NA))^2</f>
        <v>1.5625E-2</v>
      </c>
    </row>
    <row r="146" spans="1:9">
      <c r="A146" s="68" t="s">
        <v>95</v>
      </c>
      <c r="B146" s="69">
        <v>3</v>
      </c>
      <c r="C146"/>
      <c r="D146"/>
      <c r="I146" s="23" cm="1">
        <f t="array" ref="I146">(B146-_xlfn.XLOOKUP(A146,C:C,E:E,_xludf.NA))^2</f>
        <v>1.265625</v>
      </c>
    </row>
    <row r="147" spans="1:9">
      <c r="A147" s="68" t="s">
        <v>95</v>
      </c>
      <c r="B147" s="69">
        <v>4</v>
      </c>
      <c r="C147"/>
      <c r="D147"/>
      <c r="I147" s="23" cm="1">
        <f t="array" ref="I147">(B147-_xlfn.XLOOKUP(A147,C:C,E:E,_xludf.NA))^2</f>
        <v>1.5625E-2</v>
      </c>
    </row>
    <row r="148" spans="1:9">
      <c r="A148" s="68" t="s">
        <v>95</v>
      </c>
      <c r="B148" s="69">
        <v>5</v>
      </c>
      <c r="C148"/>
      <c r="D148"/>
      <c r="I148" s="23" cm="1">
        <f t="array" ref="I148">(B148-_xlfn.XLOOKUP(A148,C:C,E:E,_xludf.NA))^2</f>
        <v>0.765625</v>
      </c>
    </row>
    <row r="149" spans="1:9">
      <c r="A149" s="68" t="s">
        <v>95</v>
      </c>
      <c r="B149" s="69">
        <v>3</v>
      </c>
      <c r="C149"/>
      <c r="D149"/>
      <c r="I149" s="23" cm="1">
        <f t="array" ref="I149">(B149-_xlfn.XLOOKUP(A149,C:C,E:E,_xludf.NA))^2</f>
        <v>1.265625</v>
      </c>
    </row>
    <row r="150" spans="1:9">
      <c r="A150" s="68" t="s">
        <v>95</v>
      </c>
      <c r="B150" s="69">
        <v>5</v>
      </c>
      <c r="C150"/>
      <c r="D150"/>
      <c r="I150" s="23" cm="1">
        <f t="array" ref="I150">(B150-_xlfn.XLOOKUP(A150,C:C,E:E,_xludf.NA))^2</f>
        <v>0.765625</v>
      </c>
    </row>
    <row r="151" spans="1:9">
      <c r="A151" s="68" t="s">
        <v>95</v>
      </c>
      <c r="B151" s="69">
        <v>4</v>
      </c>
      <c r="C151"/>
      <c r="D151"/>
      <c r="I151" s="23" cm="1">
        <f t="array" ref="I151">(B151-_xlfn.XLOOKUP(A151,C:C,E:E,_xludf.NA))^2</f>
        <v>1.5625E-2</v>
      </c>
    </row>
    <row r="152" spans="1:9">
      <c r="A152" s="68" t="s">
        <v>95</v>
      </c>
      <c r="B152" s="69">
        <v>5</v>
      </c>
      <c r="C152"/>
      <c r="D152"/>
      <c r="I152" s="23" cm="1">
        <f t="array" ref="I152">(B152-_xlfn.XLOOKUP(A152,C:C,E:E,_xludf.NA))^2</f>
        <v>0.765625</v>
      </c>
    </row>
    <row r="153" spans="1:9">
      <c r="A153" s="68" t="s">
        <v>96</v>
      </c>
      <c r="B153" s="69">
        <v>5</v>
      </c>
      <c r="C153"/>
      <c r="D153"/>
      <c r="I153" s="23" cm="1">
        <f t="array" ref="I153">(B153-_xlfn.XLOOKUP(A153,C:C,E:E,_xludf.NA))^2</f>
        <v>0.390625</v>
      </c>
    </row>
    <row r="154" spans="1:9">
      <c r="A154" s="68" t="s">
        <v>96</v>
      </c>
      <c r="B154" s="69">
        <v>4</v>
      </c>
      <c r="C154"/>
      <c r="D154"/>
      <c r="I154" s="23" cm="1">
        <f t="array" ref="I154">(B154-_xlfn.XLOOKUP(A154,C:C,E:E,_xludf.NA))^2</f>
        <v>0.140625</v>
      </c>
    </row>
    <row r="155" spans="1:9">
      <c r="A155" s="68" t="s">
        <v>96</v>
      </c>
      <c r="B155" s="69">
        <v>4</v>
      </c>
      <c r="C155"/>
      <c r="D155"/>
      <c r="I155" s="23" cm="1">
        <f t="array" ref="I155">(B155-_xlfn.XLOOKUP(A155,C:C,E:E,_xludf.NA))^2</f>
        <v>0.140625</v>
      </c>
    </row>
    <row r="156" spans="1:9">
      <c r="A156" s="68" t="s">
        <v>96</v>
      </c>
      <c r="B156" s="69">
        <v>5</v>
      </c>
      <c r="C156"/>
      <c r="D156"/>
      <c r="I156" s="23" cm="1">
        <f t="array" ref="I156">(B156-_xlfn.XLOOKUP(A156,C:C,E:E,_xludf.NA))^2</f>
        <v>0.390625</v>
      </c>
    </row>
    <row r="157" spans="1:9">
      <c r="A157" s="68" t="s">
        <v>96</v>
      </c>
      <c r="B157" s="69">
        <v>4</v>
      </c>
      <c r="C157"/>
      <c r="D157"/>
      <c r="I157" s="23" cm="1">
        <f t="array" ref="I157">(B157-_xlfn.XLOOKUP(A157,C:C,E:E,_xludf.NA))^2</f>
        <v>0.140625</v>
      </c>
    </row>
    <row r="158" spans="1:9">
      <c r="A158" s="68" t="s">
        <v>96</v>
      </c>
      <c r="B158" s="69">
        <v>4</v>
      </c>
      <c r="C158"/>
      <c r="D158"/>
      <c r="I158" s="23" cm="1">
        <f t="array" ref="I158">(B158-_xlfn.XLOOKUP(A158,C:C,E:E,_xludf.NA))^2</f>
        <v>0.140625</v>
      </c>
    </row>
    <row r="159" spans="1:9">
      <c r="A159" s="68" t="s">
        <v>96</v>
      </c>
      <c r="B159" s="69">
        <v>4</v>
      </c>
      <c r="C159"/>
      <c r="D159"/>
      <c r="I159" s="23" cm="1">
        <f t="array" ref="I159">(B159-_xlfn.XLOOKUP(A159,C:C,E:E,_xludf.NA))^2</f>
        <v>0.140625</v>
      </c>
    </row>
    <row r="160" spans="1:9">
      <c r="A160" s="68" t="s">
        <v>96</v>
      </c>
      <c r="B160" s="69">
        <v>5</v>
      </c>
      <c r="C160"/>
      <c r="D160"/>
      <c r="I160" s="23" cm="1">
        <f t="array" ref="I160">(B160-_xlfn.XLOOKUP(A160,C:C,E:E,_xludf.NA))^2</f>
        <v>0.390625</v>
      </c>
    </row>
    <row r="161" spans="1:9">
      <c r="A161" s="68" t="s">
        <v>97</v>
      </c>
      <c r="B161" s="69">
        <v>0</v>
      </c>
      <c r="C161"/>
      <c r="D161"/>
      <c r="I161" s="23" cm="1">
        <f t="array" ref="I161">(B161-_xlfn.XLOOKUP(A161,C:C,E:E,_xludf.NA))^2</f>
        <v>10.5625</v>
      </c>
    </row>
    <row r="162" spans="1:9">
      <c r="A162" s="68" t="s">
        <v>97</v>
      </c>
      <c r="B162" s="69">
        <v>5</v>
      </c>
      <c r="C162"/>
      <c r="D162"/>
      <c r="I162" s="23" cm="1">
        <f t="array" ref="I162">(B162-_xlfn.XLOOKUP(A162,C:C,E:E,_xludf.NA))^2</f>
        <v>3.0625</v>
      </c>
    </row>
    <row r="163" spans="1:9">
      <c r="A163" s="68" t="s">
        <v>97</v>
      </c>
      <c r="B163" s="69">
        <v>0</v>
      </c>
      <c r="C163"/>
      <c r="D163"/>
      <c r="I163" s="23" cm="1">
        <f t="array" ref="I163">(B163-_xlfn.XLOOKUP(A163,C:C,E:E,_xludf.NA))^2</f>
        <v>10.5625</v>
      </c>
    </row>
    <row r="164" spans="1:9">
      <c r="A164" s="68" t="s">
        <v>97</v>
      </c>
      <c r="B164" s="69">
        <v>5</v>
      </c>
      <c r="C164"/>
      <c r="D164"/>
      <c r="I164" s="23" cm="1">
        <f t="array" ref="I164">(B164-_xlfn.XLOOKUP(A164,C:C,E:E,_xludf.NA))^2</f>
        <v>3.0625</v>
      </c>
    </row>
    <row r="165" spans="1:9">
      <c r="A165" s="68" t="s">
        <v>97</v>
      </c>
      <c r="B165" s="69">
        <v>5</v>
      </c>
      <c r="C165"/>
      <c r="D165"/>
      <c r="I165" s="23" cm="1">
        <f t="array" ref="I165">(B165-_xlfn.XLOOKUP(A165,C:C,E:E,_xludf.NA))^2</f>
        <v>3.0625</v>
      </c>
    </row>
    <row r="166" spans="1:9">
      <c r="A166" s="68" t="s">
        <v>97</v>
      </c>
      <c r="B166" s="69">
        <v>4</v>
      </c>
      <c r="C166"/>
      <c r="D166"/>
      <c r="I166" s="23" cm="1">
        <f t="array" ref="I166">(B166-_xlfn.XLOOKUP(A166,C:C,E:E,_xludf.NA))^2</f>
        <v>0.5625</v>
      </c>
    </row>
    <row r="167" spans="1:9">
      <c r="A167" s="68" t="s">
        <v>97</v>
      </c>
      <c r="B167" s="69">
        <v>4</v>
      </c>
      <c r="C167"/>
      <c r="D167"/>
      <c r="I167" s="23" cm="1">
        <f t="array" ref="I167">(B167-_xlfn.XLOOKUP(A167,C:C,E:E,_xludf.NA))^2</f>
        <v>0.5625</v>
      </c>
    </row>
    <row r="168" spans="1:9">
      <c r="A168" s="68" t="s">
        <v>97</v>
      </c>
      <c r="B168" s="69">
        <v>3</v>
      </c>
      <c r="C168"/>
      <c r="D168"/>
      <c r="I168" s="23" cm="1">
        <f t="array" ref="I168">(B168-_xlfn.XLOOKUP(A168,C:C,E:E,_xludf.NA))^2</f>
        <v>6.25E-2</v>
      </c>
    </row>
    <row r="169" spans="1:9">
      <c r="A169" s="68" t="s">
        <v>91</v>
      </c>
      <c r="B169" s="69">
        <v>5</v>
      </c>
      <c r="C169"/>
      <c r="D169"/>
      <c r="I169" s="23" cm="1">
        <f t="array" ref="I169">(B169-_xlfn.XLOOKUP(A169,C:C,E:E,_xludf.NA))^2</f>
        <v>5.76</v>
      </c>
    </row>
    <row r="170" spans="1:9">
      <c r="A170" s="68" t="s">
        <v>91</v>
      </c>
      <c r="B170" s="69">
        <v>5</v>
      </c>
      <c r="C170"/>
      <c r="D170"/>
      <c r="I170" s="23" cm="1">
        <f t="array" ref="I170">(B170-_xlfn.XLOOKUP(A170,C:C,E:E,_xludf.NA))^2</f>
        <v>5.76</v>
      </c>
    </row>
    <row r="171" spans="1:9">
      <c r="A171" s="68" t="s">
        <v>91</v>
      </c>
      <c r="B171" s="69">
        <v>3</v>
      </c>
      <c r="C171"/>
      <c r="D171"/>
      <c r="I171" s="23" cm="1">
        <f t="array" ref="I171">(B171-_xlfn.XLOOKUP(A171,C:C,E:E,_xludf.NA))^2</f>
        <v>0.15999999999999992</v>
      </c>
    </row>
    <row r="172" spans="1:9">
      <c r="A172" s="68" t="s">
        <v>91</v>
      </c>
      <c r="B172" s="69">
        <v>2</v>
      </c>
      <c r="C172"/>
      <c r="D172"/>
      <c r="I172" s="23" cm="1">
        <f t="array" ref="I172">(B172-_xlfn.XLOOKUP(A172,C:C,E:E,_xludf.NA))^2</f>
        <v>0.3600000000000001</v>
      </c>
    </row>
    <row r="173" spans="1:9">
      <c r="A173" s="68" t="s">
        <v>91</v>
      </c>
      <c r="B173" s="69">
        <v>0</v>
      </c>
      <c r="C173"/>
      <c r="D173"/>
      <c r="I173" s="23" cm="1">
        <f t="array" ref="I173">(B173-_xlfn.XLOOKUP(A173,C:C,E:E,_xludf.NA))^2</f>
        <v>6.7600000000000007</v>
      </c>
    </row>
    <row r="174" spans="1:9">
      <c r="A174" s="68" t="s">
        <v>91</v>
      </c>
      <c r="B174" s="69">
        <v>2</v>
      </c>
      <c r="C174"/>
      <c r="D174"/>
      <c r="I174" s="23" cm="1">
        <f t="array" ref="I174">(B174-_xlfn.XLOOKUP(A174,C:C,E:E,_xludf.NA))^2</f>
        <v>0.3600000000000001</v>
      </c>
    </row>
    <row r="175" spans="1:9">
      <c r="A175" s="68" t="s">
        <v>91</v>
      </c>
      <c r="B175" s="69">
        <v>0</v>
      </c>
      <c r="C175"/>
      <c r="D175"/>
      <c r="I175" s="23" cm="1">
        <f t="array" ref="I175">(B175-_xlfn.XLOOKUP(A175,C:C,E:E,_xludf.NA))^2</f>
        <v>6.7600000000000007</v>
      </c>
    </row>
    <row r="176" spans="1:9">
      <c r="A176" s="68" t="s">
        <v>91</v>
      </c>
      <c r="B176" s="69">
        <v>0</v>
      </c>
      <c r="C176"/>
      <c r="D176"/>
      <c r="I176" s="23" cm="1">
        <f t="array" ref="I176">(B176-_xlfn.XLOOKUP(A176,C:C,E:E,_xludf.NA))^2</f>
        <v>6.7600000000000007</v>
      </c>
    </row>
    <row r="177" spans="1:9">
      <c r="A177" s="68" t="s">
        <v>98</v>
      </c>
      <c r="B177" s="69">
        <v>5</v>
      </c>
      <c r="C177"/>
      <c r="D177"/>
      <c r="I177" s="23" cm="1">
        <f t="array" ref="I177">(B177-_xlfn.XLOOKUP(A177,C:C,E:E,_xludf.NA))^2</f>
        <v>6.25E-2</v>
      </c>
    </row>
    <row r="178" spans="1:9">
      <c r="A178" s="68" t="s">
        <v>98</v>
      </c>
      <c r="B178" s="69">
        <v>5</v>
      </c>
      <c r="C178"/>
      <c r="D178"/>
      <c r="I178" s="23" cm="1">
        <f t="array" ref="I178">(B178-_xlfn.XLOOKUP(A178,C:C,E:E,_xludf.NA))^2</f>
        <v>6.25E-2</v>
      </c>
    </row>
    <row r="179" spans="1:9">
      <c r="A179" s="68" t="s">
        <v>98</v>
      </c>
      <c r="B179" s="69">
        <v>5</v>
      </c>
      <c r="C179"/>
      <c r="D179"/>
      <c r="I179" s="23" cm="1">
        <f t="array" ref="I179">(B179-_xlfn.XLOOKUP(A179,C:C,E:E,_xludf.NA))^2</f>
        <v>6.25E-2</v>
      </c>
    </row>
    <row r="180" spans="1:9">
      <c r="A180" s="68" t="s">
        <v>98</v>
      </c>
      <c r="B180" s="69">
        <v>4</v>
      </c>
      <c r="C180"/>
      <c r="D180"/>
      <c r="I180" s="23" cm="1">
        <f t="array" ref="I180">(B180-_xlfn.XLOOKUP(A180,C:C,E:E,_xludf.NA))^2</f>
        <v>0.5625</v>
      </c>
    </row>
    <row r="181" spans="1:9">
      <c r="A181" s="68" t="s">
        <v>98</v>
      </c>
      <c r="B181" s="69">
        <v>5</v>
      </c>
      <c r="C181"/>
      <c r="D181"/>
      <c r="I181" s="23" cm="1">
        <f t="array" ref="I181">(B181-_xlfn.XLOOKUP(A181,C:C,E:E,_xludf.NA))^2</f>
        <v>6.25E-2</v>
      </c>
    </row>
    <row r="182" spans="1:9">
      <c r="A182" s="68" t="s">
        <v>98</v>
      </c>
      <c r="B182" s="69">
        <v>5</v>
      </c>
      <c r="C182"/>
      <c r="D182"/>
      <c r="I182" s="23" cm="1">
        <f t="array" ref="I182">(B182-_xlfn.XLOOKUP(A182,C:C,E:E,_xludf.NA))^2</f>
        <v>6.25E-2</v>
      </c>
    </row>
    <row r="183" spans="1:9">
      <c r="A183" s="68" t="s">
        <v>98</v>
      </c>
      <c r="B183" s="69">
        <v>4</v>
      </c>
      <c r="C183"/>
      <c r="D183"/>
      <c r="I183" s="23" cm="1">
        <f t="array" ref="I183">(B183-_xlfn.XLOOKUP(A183,C:C,E:E,_xludf.NA))^2</f>
        <v>0.5625</v>
      </c>
    </row>
    <row r="184" spans="1:9">
      <c r="A184" s="68" t="s">
        <v>98</v>
      </c>
      <c r="B184" s="69">
        <v>5</v>
      </c>
      <c r="C184"/>
      <c r="D184"/>
      <c r="I184" s="23" cm="1">
        <f t="array" ref="I184">(B184-_xlfn.XLOOKUP(A184,C:C,E:E,_xludf.NA))^2</f>
        <v>6.25E-2</v>
      </c>
    </row>
    <row r="185" spans="1:9">
      <c r="A185" s="68" t="s">
        <v>99</v>
      </c>
      <c r="B185" s="69">
        <v>5</v>
      </c>
      <c r="C185"/>
      <c r="D185"/>
      <c r="I185" s="23" cm="1">
        <f t="array" ref="I185">(B185-_xlfn.XLOOKUP(A185,C:C,E:E,_xludf.NA))^2</f>
        <v>0</v>
      </c>
    </row>
    <row r="186" spans="1:9">
      <c r="A186" s="68" t="s">
        <v>99</v>
      </c>
      <c r="B186" s="69">
        <v>5</v>
      </c>
      <c r="C186"/>
      <c r="D186"/>
      <c r="I186" s="23" cm="1">
        <f t="array" ref="I186">(B186-_xlfn.XLOOKUP(A186,C:C,E:E,_xludf.NA))^2</f>
        <v>0</v>
      </c>
    </row>
    <row r="187" spans="1:9">
      <c r="A187" s="68" t="s">
        <v>99</v>
      </c>
      <c r="B187" s="69">
        <v>5</v>
      </c>
      <c r="C187"/>
      <c r="D187"/>
      <c r="I187" s="23" cm="1">
        <f t="array" ref="I187">(B187-_xlfn.XLOOKUP(A187,C:C,E:E,_xludf.NA))^2</f>
        <v>0</v>
      </c>
    </row>
    <row r="188" spans="1:9">
      <c r="A188" s="68" t="s">
        <v>99</v>
      </c>
      <c r="B188" s="69">
        <v>5</v>
      </c>
      <c r="C188"/>
      <c r="D188"/>
      <c r="I188" s="23" cm="1">
        <f t="array" ref="I188">(B188-_xlfn.XLOOKUP(A188,C:C,E:E,_xludf.NA))^2</f>
        <v>0</v>
      </c>
    </row>
    <row r="189" spans="1:9">
      <c r="A189" s="68" t="s">
        <v>99</v>
      </c>
      <c r="B189" s="69">
        <v>5</v>
      </c>
      <c r="C189"/>
      <c r="D189"/>
      <c r="I189" s="23" cm="1">
        <f t="array" ref="I189">(B189-_xlfn.XLOOKUP(A189,C:C,E:E,_xludf.NA))^2</f>
        <v>0</v>
      </c>
    </row>
    <row r="190" spans="1:9">
      <c r="A190" s="68" t="s">
        <v>99</v>
      </c>
      <c r="B190" s="69">
        <v>5</v>
      </c>
      <c r="C190"/>
      <c r="D190"/>
      <c r="I190" s="23" cm="1">
        <f t="array" ref="I190">(B190-_xlfn.XLOOKUP(A190,C:C,E:E,_xludf.NA))^2</f>
        <v>0</v>
      </c>
    </row>
    <row r="191" spans="1:9">
      <c r="A191" s="68" t="s">
        <v>99</v>
      </c>
      <c r="B191" s="69">
        <v>5</v>
      </c>
      <c r="C191"/>
      <c r="D191"/>
      <c r="I191" s="23" cm="1">
        <f t="array" ref="I191">(B191-_xlfn.XLOOKUP(A191,C:C,E:E,_xludf.NA))^2</f>
        <v>0</v>
      </c>
    </row>
    <row r="192" spans="1:9">
      <c r="A192" s="68" t="s">
        <v>99</v>
      </c>
      <c r="B192" s="69">
        <v>5</v>
      </c>
      <c r="C192"/>
      <c r="D192"/>
      <c r="I192" s="23" cm="1">
        <f t="array" ref="I192">(B192-_xlfn.XLOOKUP(A192,C:C,E:E,_xludf.NA))^2</f>
        <v>0</v>
      </c>
    </row>
    <row r="193" spans="1:9">
      <c r="A193" s="68" t="s">
        <v>100</v>
      </c>
      <c r="B193" s="69">
        <v>4</v>
      </c>
      <c r="C193"/>
      <c r="D193"/>
      <c r="I193" s="23" cm="1">
        <f t="array" ref="I193">(B193-_xlfn.XLOOKUP(A193,C:C,E:E,_xludf.NA))^2</f>
        <v>1.5625E-2</v>
      </c>
    </row>
    <row r="194" spans="1:9">
      <c r="A194" s="68" t="s">
        <v>100</v>
      </c>
      <c r="B194" s="69">
        <v>4</v>
      </c>
      <c r="C194"/>
      <c r="D194"/>
      <c r="I194" s="23" cm="1">
        <f t="array" ref="I194">(B194-_xlfn.XLOOKUP(A194,C:C,E:E,_xludf.NA))^2</f>
        <v>1.5625E-2</v>
      </c>
    </row>
    <row r="195" spans="1:9">
      <c r="A195" s="68" t="s">
        <v>100</v>
      </c>
      <c r="B195" s="69">
        <v>3</v>
      </c>
      <c r="C195"/>
      <c r="D195"/>
      <c r="I195" s="23" cm="1">
        <f t="array" ref="I195">(B195-_xlfn.XLOOKUP(A195,C:C,E:E,_xludf.NA))^2</f>
        <v>1.265625</v>
      </c>
    </row>
    <row r="196" spans="1:9">
      <c r="A196" s="68" t="s">
        <v>100</v>
      </c>
      <c r="B196" s="69">
        <v>4</v>
      </c>
      <c r="C196"/>
      <c r="D196"/>
      <c r="I196" s="23" cm="1">
        <f t="array" ref="I196">(B196-_xlfn.XLOOKUP(A196,C:C,E:E,_xludf.NA))^2</f>
        <v>1.5625E-2</v>
      </c>
    </row>
    <row r="197" spans="1:9">
      <c r="A197" s="68" t="s">
        <v>100</v>
      </c>
      <c r="B197" s="69">
        <v>3</v>
      </c>
      <c r="C197"/>
      <c r="D197"/>
      <c r="I197" s="23" cm="1">
        <f t="array" ref="I197">(B197-_xlfn.XLOOKUP(A197,C:C,E:E,_xludf.NA))^2</f>
        <v>1.265625</v>
      </c>
    </row>
    <row r="198" spans="1:9">
      <c r="A198" s="68" t="s">
        <v>100</v>
      </c>
      <c r="B198" s="69">
        <v>5</v>
      </c>
      <c r="C198"/>
      <c r="D198"/>
      <c r="I198" s="23" cm="1">
        <f t="array" ref="I198">(B198-_xlfn.XLOOKUP(A198,C:C,E:E,_xludf.NA))^2</f>
        <v>0.765625</v>
      </c>
    </row>
    <row r="199" spans="1:9">
      <c r="A199" s="68" t="s">
        <v>100</v>
      </c>
      <c r="B199" s="69">
        <v>5</v>
      </c>
      <c r="C199"/>
      <c r="D199"/>
      <c r="I199" s="23" cm="1">
        <f t="array" ref="I199">(B199-_xlfn.XLOOKUP(A199,C:C,E:E,_xludf.NA))^2</f>
        <v>0.765625</v>
      </c>
    </row>
    <row r="200" spans="1:9">
      <c r="A200" s="68" t="s">
        <v>100</v>
      </c>
      <c r="B200" s="69">
        <v>5</v>
      </c>
      <c r="C200"/>
      <c r="D200"/>
      <c r="I200" s="23" cm="1">
        <f t="array" ref="I200">(B200-_xlfn.XLOOKUP(A200,C:C,E:E,_xludf.NA))^2</f>
        <v>0.765625</v>
      </c>
    </row>
    <row r="201" spans="1:9">
      <c r="A201" s="68" t="s">
        <v>101</v>
      </c>
      <c r="B201" s="69">
        <v>5</v>
      </c>
      <c r="C201"/>
      <c r="D201"/>
      <c r="I201" s="23" cm="1">
        <f t="array" ref="I201">(B201-_xlfn.XLOOKUP(A201,C:C,E:E,_xludf.NA))^2</f>
        <v>0</v>
      </c>
    </row>
    <row r="202" spans="1:9">
      <c r="A202" s="68" t="s">
        <v>101</v>
      </c>
      <c r="B202" s="69">
        <v>5</v>
      </c>
      <c r="C202"/>
      <c r="D202"/>
      <c r="I202" s="23" cm="1">
        <f t="array" ref="I202">(B202-_xlfn.XLOOKUP(A202,C:C,E:E,_xludf.NA))^2</f>
        <v>0</v>
      </c>
    </row>
    <row r="203" spans="1:9">
      <c r="A203" s="68" t="s">
        <v>101</v>
      </c>
      <c r="B203" s="69">
        <v>5</v>
      </c>
      <c r="C203"/>
      <c r="D203"/>
      <c r="I203" s="23" cm="1">
        <f t="array" ref="I203">(B203-_xlfn.XLOOKUP(A203,C:C,E:E,_xludf.NA))^2</f>
        <v>0</v>
      </c>
    </row>
    <row r="204" spans="1:9">
      <c r="A204" s="68" t="s">
        <v>101</v>
      </c>
      <c r="B204" s="69">
        <v>5</v>
      </c>
      <c r="C204"/>
      <c r="D204"/>
      <c r="I204" s="23" cm="1">
        <f t="array" ref="I204">(B204-_xlfn.XLOOKUP(A204,C:C,E:E,_xludf.NA))^2</f>
        <v>0</v>
      </c>
    </row>
    <row r="205" spans="1:9">
      <c r="A205" s="68" t="s">
        <v>101</v>
      </c>
      <c r="B205" s="69">
        <v>5</v>
      </c>
      <c r="C205"/>
      <c r="D205"/>
      <c r="I205" s="23" cm="1">
        <f t="array" ref="I205">(B205-_xlfn.XLOOKUP(A205,C:C,E:E,_xludf.NA))^2</f>
        <v>0</v>
      </c>
    </row>
    <row r="206" spans="1:9">
      <c r="A206" s="68" t="s">
        <v>101</v>
      </c>
      <c r="B206" s="69">
        <v>5</v>
      </c>
      <c r="C206"/>
      <c r="D206"/>
      <c r="I206" s="23" cm="1">
        <f t="array" ref="I206">(B206-_xlfn.XLOOKUP(A206,C:C,E:E,_xludf.NA))^2</f>
        <v>0</v>
      </c>
    </row>
    <row r="207" spans="1:9">
      <c r="A207" s="68" t="s">
        <v>101</v>
      </c>
      <c r="B207" s="69">
        <v>5</v>
      </c>
      <c r="C207"/>
      <c r="D207"/>
      <c r="I207" s="23" cm="1">
        <f t="array" ref="I207">(B207-_xlfn.XLOOKUP(A207,C:C,E:E,_xludf.NA))^2</f>
        <v>0</v>
      </c>
    </row>
    <row r="208" spans="1:9">
      <c r="A208" s="68" t="s">
        <v>101</v>
      </c>
      <c r="B208" s="69">
        <v>5</v>
      </c>
      <c r="C208"/>
      <c r="D208"/>
      <c r="I208" s="23" cm="1">
        <f t="array" ref="I208">(B208-_xlfn.XLOOKUP(A208,C:C,E:E,_xludf.NA))^2</f>
        <v>0</v>
      </c>
    </row>
    <row r="209" spans="1:9">
      <c r="A209" s="68" t="s">
        <v>102</v>
      </c>
      <c r="B209" s="69">
        <v>3</v>
      </c>
      <c r="C209"/>
      <c r="D209"/>
      <c r="I209" s="23" cm="1">
        <f t="array" ref="I209">(B209-_xlfn.XLOOKUP(A209,C:C,E:E,_xludf.NA))^2</f>
        <v>2.640625</v>
      </c>
    </row>
    <row r="210" spans="1:9">
      <c r="A210" s="68" t="s">
        <v>102</v>
      </c>
      <c r="B210" s="69">
        <v>5</v>
      </c>
      <c r="C210"/>
      <c r="D210"/>
      <c r="I210" s="23" cm="1">
        <f t="array" ref="I210">(B210-_xlfn.XLOOKUP(A210,C:C,E:E,_xludf.NA))^2</f>
        <v>0.140625</v>
      </c>
    </row>
    <row r="211" spans="1:9">
      <c r="A211" s="68" t="s">
        <v>102</v>
      </c>
      <c r="B211" s="69">
        <v>5</v>
      </c>
      <c r="C211"/>
      <c r="D211"/>
      <c r="I211" s="23" cm="1">
        <f t="array" ref="I211">(B211-_xlfn.XLOOKUP(A211,C:C,E:E,_xludf.NA))^2</f>
        <v>0.140625</v>
      </c>
    </row>
    <row r="212" spans="1:9">
      <c r="A212" s="68" t="s">
        <v>102</v>
      </c>
      <c r="B212" s="69">
        <v>5</v>
      </c>
      <c r="C212"/>
      <c r="D212"/>
      <c r="I212" s="23" cm="1">
        <f t="array" ref="I212">(B212-_xlfn.XLOOKUP(A212,C:C,E:E,_xludf.NA))^2</f>
        <v>0.140625</v>
      </c>
    </row>
    <row r="213" spans="1:9">
      <c r="A213" s="68" t="s">
        <v>102</v>
      </c>
      <c r="B213" s="69">
        <v>5</v>
      </c>
      <c r="C213"/>
      <c r="D213"/>
      <c r="I213" s="23" cm="1">
        <f t="array" ref="I213">(B213-_xlfn.XLOOKUP(A213,C:C,E:E,_xludf.NA))^2</f>
        <v>0.140625</v>
      </c>
    </row>
    <row r="214" spans="1:9">
      <c r="A214" s="68" t="s">
        <v>102</v>
      </c>
      <c r="B214" s="69">
        <v>4</v>
      </c>
      <c r="C214"/>
      <c r="D214"/>
      <c r="I214" s="23" cm="1">
        <f t="array" ref="I214">(B214-_xlfn.XLOOKUP(A214,C:C,E:E,_xludf.NA))^2</f>
        <v>0.390625</v>
      </c>
    </row>
    <row r="215" spans="1:9">
      <c r="A215" s="68" t="s">
        <v>102</v>
      </c>
      <c r="B215" s="69">
        <v>5</v>
      </c>
      <c r="C215"/>
      <c r="D215"/>
      <c r="I215" s="23" cm="1">
        <f t="array" ref="I215">(B215-_xlfn.XLOOKUP(A215,C:C,E:E,_xludf.NA))^2</f>
        <v>0.140625</v>
      </c>
    </row>
    <row r="216" spans="1:9">
      <c r="A216" s="68" t="s">
        <v>102</v>
      </c>
      <c r="B216" s="69">
        <v>5</v>
      </c>
      <c r="C216"/>
      <c r="D216"/>
      <c r="I216" s="23" cm="1">
        <f t="array" ref="I216">(B216-_xlfn.XLOOKUP(A216,C:C,E:E,_xludf.NA))^2</f>
        <v>0.140625</v>
      </c>
    </row>
    <row r="217" spans="1:9">
      <c r="A217" s="68" t="s">
        <v>103</v>
      </c>
      <c r="B217" s="69">
        <v>4</v>
      </c>
      <c r="C217"/>
      <c r="D217"/>
      <c r="I217" s="23" cm="1">
        <f t="array" ref="I217">(B217-_xlfn.XLOOKUP(A217,C:C,E:E,_xludf.NA))^2</f>
        <v>0.11111111111111122</v>
      </c>
    </row>
    <row r="218" spans="1:9">
      <c r="A218" s="68" t="s">
        <v>103</v>
      </c>
      <c r="B218" s="69">
        <v>4</v>
      </c>
      <c r="C218"/>
      <c r="D218"/>
      <c r="I218" s="23" cm="1">
        <f t="array" ref="I218">(B218-_xlfn.XLOOKUP(A218,C:C,E:E,_xludf.NA))^2</f>
        <v>0.11111111111111122</v>
      </c>
    </row>
    <row r="219" spans="1:9">
      <c r="A219" s="68" t="s">
        <v>103</v>
      </c>
      <c r="B219" s="69">
        <v>4</v>
      </c>
      <c r="C219"/>
      <c r="D219"/>
      <c r="I219" s="23" cm="1">
        <f t="array" ref="I219">(B219-_xlfn.XLOOKUP(A219,C:C,E:E,_xludf.NA))^2</f>
        <v>0.11111111111111122</v>
      </c>
    </row>
    <row r="220" spans="1:9">
      <c r="A220" s="68" t="s">
        <v>104</v>
      </c>
      <c r="B220" s="69">
        <v>2</v>
      </c>
      <c r="C220"/>
      <c r="D220"/>
      <c r="I220" s="23" cm="1">
        <f t="array" ref="I220">(B220-_xlfn.XLOOKUP(A220,C:C,E:E,_xludf.NA))^2</f>
        <v>1.890625</v>
      </c>
    </row>
    <row r="221" spans="1:9">
      <c r="A221" s="68" t="s">
        <v>105</v>
      </c>
      <c r="B221" s="69">
        <v>3</v>
      </c>
      <c r="C221"/>
      <c r="D221"/>
      <c r="I221" s="23" cm="1">
        <f t="array" ref="I221">(B221-_xlfn.XLOOKUP(A221,C:C,E:E,_xludf.NA))^2</f>
        <v>0.5625</v>
      </c>
    </row>
    <row r="222" spans="1:9">
      <c r="A222" s="68" t="s">
        <v>106</v>
      </c>
      <c r="B222" s="69">
        <v>5</v>
      </c>
      <c r="C222"/>
      <c r="D222"/>
      <c r="I222" s="23" cm="1">
        <f t="array" ref="I222">(B222-_xlfn.XLOOKUP(A222,C:C,E:E,_xludf.NA))^2</f>
        <v>0.390625</v>
      </c>
    </row>
    <row r="223" spans="1:9">
      <c r="A223" s="68" t="s">
        <v>107</v>
      </c>
      <c r="B223" s="69">
        <v>4</v>
      </c>
      <c r="C223"/>
      <c r="D223"/>
      <c r="I223" s="23" cm="1">
        <f t="array" ref="I223">(B223-_xlfn.XLOOKUP(A223,C:C,E:E,_xludf.NA))^2</f>
        <v>0</v>
      </c>
    </row>
    <row r="224" spans="1:9">
      <c r="A224" s="68" t="s">
        <v>107</v>
      </c>
      <c r="B224" s="69">
        <v>4</v>
      </c>
      <c r="C224"/>
      <c r="D224"/>
      <c r="I224" s="23" cm="1">
        <f t="array" ref="I224">(B224-_xlfn.XLOOKUP(A224,C:C,E:E,_xludf.NA))^2</f>
        <v>0</v>
      </c>
    </row>
    <row r="225" spans="1:9">
      <c r="A225" s="68" t="s">
        <v>108</v>
      </c>
      <c r="B225" s="69">
        <v>4</v>
      </c>
      <c r="C225"/>
      <c r="D225"/>
      <c r="I225" s="23" cm="1">
        <f t="array" ref="I225">(B225-_xlfn.XLOOKUP(A225,C:C,E:E,_xludf.NA))^2</f>
        <v>1.2345679012345681</v>
      </c>
    </row>
    <row r="226" spans="1:9">
      <c r="A226" s="68" t="s">
        <v>107</v>
      </c>
      <c r="B226" s="69">
        <v>4</v>
      </c>
      <c r="C226"/>
      <c r="D226"/>
      <c r="I226" s="23" cm="1">
        <f t="array" ref="I226">(B226-_xlfn.XLOOKUP(A226,C:C,E:E,_xludf.NA))^2</f>
        <v>0</v>
      </c>
    </row>
    <row r="227" spans="1:9">
      <c r="A227" s="68" t="s">
        <v>107</v>
      </c>
      <c r="B227" s="69">
        <v>4</v>
      </c>
      <c r="C227"/>
      <c r="D227"/>
      <c r="I227" s="23" cm="1">
        <f t="array" ref="I227">(B227-_xlfn.XLOOKUP(A227,C:C,E:E,_xludf.NA))^2</f>
        <v>0</v>
      </c>
    </row>
    <row r="228" spans="1:9">
      <c r="A228" s="68" t="s">
        <v>107</v>
      </c>
      <c r="B228" s="69">
        <v>4</v>
      </c>
      <c r="C228"/>
      <c r="D228"/>
      <c r="I228" s="23" cm="1">
        <f t="array" ref="I228">(B228-_xlfn.XLOOKUP(A228,C:C,E:E,_xludf.NA))^2</f>
        <v>0</v>
      </c>
    </row>
    <row r="229" spans="1:9">
      <c r="A229" s="68" t="s">
        <v>109</v>
      </c>
      <c r="B229" s="69">
        <v>4</v>
      </c>
      <c r="C229"/>
      <c r="D229"/>
      <c r="I229" s="23" cm="1">
        <f t="array" ref="I229">(B229-_xlfn.XLOOKUP(A229,C:C,E:E,_xludf.NA))^2</f>
        <v>0</v>
      </c>
    </row>
    <row r="230" spans="1:9">
      <c r="A230" s="68" t="s">
        <v>107</v>
      </c>
      <c r="B230" s="69">
        <v>4</v>
      </c>
      <c r="C230"/>
      <c r="D230"/>
      <c r="I230" s="23" cm="1">
        <f t="array" ref="I230">(B230-_xlfn.XLOOKUP(A230,C:C,E:E,_xludf.NA))^2</f>
        <v>0</v>
      </c>
    </row>
    <row r="231" spans="1:9">
      <c r="A231" s="68" t="s">
        <v>109</v>
      </c>
      <c r="B231" s="69">
        <v>4</v>
      </c>
      <c r="C231"/>
      <c r="D231"/>
      <c r="I231" s="23" cm="1">
        <f t="array" ref="I231">(B231-_xlfn.XLOOKUP(A231,C:C,E:E,_xludf.NA))^2</f>
        <v>0</v>
      </c>
    </row>
    <row r="232" spans="1:9">
      <c r="A232" s="68" t="s">
        <v>109</v>
      </c>
      <c r="B232" s="69">
        <v>4</v>
      </c>
      <c r="C232"/>
      <c r="D232"/>
      <c r="I232" s="23" cm="1">
        <f t="array" ref="I232">(B232-_xlfn.XLOOKUP(A232,C:C,E:E,_xludf.NA))^2</f>
        <v>0</v>
      </c>
    </row>
    <row r="233" spans="1:9">
      <c r="A233" s="68" t="s">
        <v>109</v>
      </c>
      <c r="B233" s="69">
        <v>4</v>
      </c>
      <c r="C233"/>
      <c r="D233"/>
      <c r="I233" s="23" cm="1">
        <f t="array" ref="I233">(B233-_xlfn.XLOOKUP(A233,C:C,E:E,_xludf.NA))^2</f>
        <v>0</v>
      </c>
    </row>
    <row r="234" spans="1:9">
      <c r="A234" s="68" t="s">
        <v>109</v>
      </c>
      <c r="B234" s="69">
        <v>4</v>
      </c>
      <c r="C234"/>
      <c r="D234"/>
      <c r="I234" s="23" cm="1">
        <f t="array" ref="I234">(B234-_xlfn.XLOOKUP(A234,C:C,E:E,_xludf.NA))^2</f>
        <v>0</v>
      </c>
    </row>
    <row r="235" spans="1:9">
      <c r="A235" s="68" t="s">
        <v>109</v>
      </c>
      <c r="B235" s="69">
        <v>4</v>
      </c>
      <c r="C235"/>
      <c r="D235"/>
      <c r="I235" s="23" cm="1">
        <f t="array" ref="I235">(B235-_xlfn.XLOOKUP(A235,C:C,E:E,_xludf.NA))^2</f>
        <v>0</v>
      </c>
    </row>
    <row r="236" spans="1:9">
      <c r="A236" s="68" t="s">
        <v>109</v>
      </c>
      <c r="B236" s="69">
        <v>4</v>
      </c>
      <c r="C236"/>
      <c r="D236"/>
      <c r="I236" s="23" cm="1">
        <f t="array" ref="I236">(B236-_xlfn.XLOOKUP(A236,C:C,E:E,_xludf.NA))^2</f>
        <v>0</v>
      </c>
    </row>
    <row r="237" spans="1:9">
      <c r="A237" s="68" t="s">
        <v>109</v>
      </c>
      <c r="B237" s="69">
        <v>4</v>
      </c>
      <c r="C237"/>
      <c r="D237"/>
      <c r="I237" s="23" cm="1">
        <f t="array" ref="I237">(B237-_xlfn.XLOOKUP(A237,C:C,E:E,_xludf.NA))^2</f>
        <v>0</v>
      </c>
    </row>
    <row r="238" spans="1:9">
      <c r="A238" s="68" t="s">
        <v>109</v>
      </c>
      <c r="B238" s="69">
        <v>4</v>
      </c>
      <c r="C238"/>
      <c r="D238"/>
      <c r="I238" s="23" cm="1">
        <f t="array" ref="I238">(B238-_xlfn.XLOOKUP(A238,C:C,E:E,_xludf.NA))^2</f>
        <v>0</v>
      </c>
    </row>
    <row r="239" spans="1:9">
      <c r="A239" s="68" t="s">
        <v>105</v>
      </c>
      <c r="B239" s="69">
        <v>4</v>
      </c>
      <c r="C239"/>
      <c r="D239"/>
      <c r="I239" s="23" cm="1">
        <f t="array" ref="I239">(B239-_xlfn.XLOOKUP(A239,C:C,E:E,_xludf.NA))^2</f>
        <v>6.25E-2</v>
      </c>
    </row>
    <row r="240" spans="1:9">
      <c r="A240" s="68" t="s">
        <v>103</v>
      </c>
      <c r="B240" s="69">
        <v>4</v>
      </c>
      <c r="C240"/>
      <c r="D240"/>
      <c r="I240" s="23" cm="1">
        <f t="array" ref="I240">(B240-_xlfn.XLOOKUP(A240,C:C,E:E,_xludf.NA))^2</f>
        <v>0.11111111111111122</v>
      </c>
    </row>
    <row r="241" spans="1:9">
      <c r="A241" s="68" t="s">
        <v>110</v>
      </c>
      <c r="B241" s="69">
        <v>3</v>
      </c>
      <c r="C241"/>
      <c r="D241"/>
      <c r="I241" s="23" cm="1">
        <f t="array" ref="I241">(B241-_xlfn.XLOOKUP(A241,C:C,E:E,_xludf.NA))^2</f>
        <v>2.25</v>
      </c>
    </row>
    <row r="242" spans="1:9">
      <c r="A242" s="68" t="s">
        <v>106</v>
      </c>
      <c r="B242" s="69">
        <v>5</v>
      </c>
      <c r="C242"/>
      <c r="D242"/>
      <c r="I242" s="23" cm="1">
        <f t="array" ref="I242">(B242-_xlfn.XLOOKUP(A242,C:C,E:E,_xludf.NA))^2</f>
        <v>0.390625</v>
      </c>
    </row>
    <row r="243" spans="1:9">
      <c r="A243" s="68" t="s">
        <v>103</v>
      </c>
      <c r="B243" s="69">
        <v>4</v>
      </c>
      <c r="C243"/>
      <c r="D243"/>
      <c r="I243" s="23" cm="1">
        <f t="array" ref="I243">(B243-_xlfn.XLOOKUP(A243,C:C,E:E,_xludf.NA))^2</f>
        <v>0.11111111111111122</v>
      </c>
    </row>
    <row r="244" spans="1:9">
      <c r="A244" s="68" t="s">
        <v>103</v>
      </c>
      <c r="B244" s="69">
        <v>4</v>
      </c>
      <c r="C244"/>
      <c r="D244"/>
      <c r="I244" s="23" cm="1">
        <f t="array" ref="I244">(B244-_xlfn.XLOOKUP(A244,C:C,E:E,_xludf.NA))^2</f>
        <v>0.11111111111111122</v>
      </c>
    </row>
    <row r="245" spans="1:9">
      <c r="A245" s="68" t="s">
        <v>103</v>
      </c>
      <c r="B245" s="69">
        <v>4</v>
      </c>
      <c r="C245"/>
      <c r="D245"/>
      <c r="I245" s="23" cm="1">
        <f t="array" ref="I245">(B245-_xlfn.XLOOKUP(A245,C:C,E:E,_xludf.NA))^2</f>
        <v>0.11111111111111122</v>
      </c>
    </row>
    <row r="246" spans="1:9">
      <c r="A246" s="68" t="s">
        <v>103</v>
      </c>
      <c r="B246" s="69">
        <v>4</v>
      </c>
      <c r="C246"/>
      <c r="D246"/>
      <c r="I246" s="23" cm="1">
        <f t="array" ref="I246">(B246-_xlfn.XLOOKUP(A246,C:C,E:E,_xludf.NA))^2</f>
        <v>0.11111111111111122</v>
      </c>
    </row>
    <row r="247" spans="1:9">
      <c r="A247" s="68" t="s">
        <v>111</v>
      </c>
      <c r="B247" s="69">
        <v>4</v>
      </c>
      <c r="C247"/>
      <c r="D247"/>
      <c r="I247" s="23" cm="1">
        <f t="array" ref="I247">(B247-_xlfn.XLOOKUP(A247,C:C,E:E,_xludf.NA))^2</f>
        <v>0</v>
      </c>
    </row>
    <row r="248" spans="1:9">
      <c r="A248" s="68" t="s">
        <v>111</v>
      </c>
      <c r="B248" s="69">
        <v>4</v>
      </c>
      <c r="C248"/>
      <c r="D248"/>
      <c r="I248" s="23" cm="1">
        <f t="array" ref="I248">(B248-_xlfn.XLOOKUP(A248,C:C,E:E,_xludf.NA))^2</f>
        <v>0</v>
      </c>
    </row>
    <row r="249" spans="1:9">
      <c r="A249" s="68" t="s">
        <v>111</v>
      </c>
      <c r="B249" s="69">
        <v>4</v>
      </c>
      <c r="C249"/>
      <c r="D249"/>
      <c r="I249" s="23" cm="1">
        <f t="array" ref="I249">(B249-_xlfn.XLOOKUP(A249,C:C,E:E,_xludf.NA))^2</f>
        <v>0</v>
      </c>
    </row>
    <row r="250" spans="1:9">
      <c r="A250" s="68" t="s">
        <v>111</v>
      </c>
      <c r="B250" s="69">
        <v>4</v>
      </c>
      <c r="C250"/>
      <c r="D250"/>
      <c r="I250" s="23" cm="1">
        <f t="array" ref="I250">(B250-_xlfn.XLOOKUP(A250,C:C,E:E,_xludf.NA))^2</f>
        <v>0</v>
      </c>
    </row>
    <row r="251" spans="1:9">
      <c r="A251" s="68" t="s">
        <v>111</v>
      </c>
      <c r="B251" s="69">
        <v>4</v>
      </c>
      <c r="C251"/>
      <c r="D251"/>
      <c r="I251" s="23" cm="1">
        <f t="array" ref="I251">(B251-_xlfn.XLOOKUP(A251,C:C,E:E,_xludf.NA))^2</f>
        <v>0</v>
      </c>
    </row>
    <row r="252" spans="1:9">
      <c r="A252" s="68" t="s">
        <v>111</v>
      </c>
      <c r="B252" s="69">
        <v>4</v>
      </c>
      <c r="C252"/>
      <c r="D252"/>
      <c r="I252" s="23" cm="1">
        <f t="array" ref="I252">(B252-_xlfn.XLOOKUP(A252,C:C,E:E,_xludf.NA))^2</f>
        <v>0</v>
      </c>
    </row>
    <row r="253" spans="1:9">
      <c r="A253" s="68" t="s">
        <v>105</v>
      </c>
      <c r="B253" s="69">
        <v>3</v>
      </c>
      <c r="C253"/>
      <c r="D253"/>
      <c r="I253" s="23" cm="1">
        <f t="array" ref="I253">(B253-_xlfn.XLOOKUP(A253,C:C,E:E,_xludf.NA))^2</f>
        <v>0.5625</v>
      </c>
    </row>
    <row r="254" spans="1:9">
      <c r="A254" s="68" t="s">
        <v>111</v>
      </c>
      <c r="B254" s="69">
        <v>4</v>
      </c>
      <c r="C254"/>
      <c r="D254"/>
      <c r="I254" s="23" cm="1">
        <f t="array" ref="I254">(B254-_xlfn.XLOOKUP(A254,C:C,E:E,_xludf.NA))^2</f>
        <v>0</v>
      </c>
    </row>
    <row r="255" spans="1:9">
      <c r="A255" s="68" t="s">
        <v>111</v>
      </c>
      <c r="B255" s="69">
        <v>4</v>
      </c>
      <c r="C255"/>
      <c r="D255"/>
      <c r="I255" s="23" cm="1">
        <f t="array" ref="I255">(B255-_xlfn.XLOOKUP(A255,C:C,E:E,_xludf.NA))^2</f>
        <v>0</v>
      </c>
    </row>
    <row r="256" spans="1:9">
      <c r="A256" s="68" t="s">
        <v>105</v>
      </c>
      <c r="B256" s="69">
        <v>4</v>
      </c>
      <c r="C256"/>
      <c r="D256"/>
      <c r="I256" s="23" cm="1">
        <f t="array" ref="I256">(B256-_xlfn.XLOOKUP(A256,C:C,E:E,_xludf.NA))^2</f>
        <v>6.25E-2</v>
      </c>
    </row>
    <row r="257" spans="1:9">
      <c r="A257" s="68" t="s">
        <v>110</v>
      </c>
      <c r="B257" s="69">
        <v>4</v>
      </c>
      <c r="C257"/>
      <c r="D257"/>
      <c r="I257" s="23" cm="1">
        <f t="array" ref="I257">(B257-_xlfn.XLOOKUP(A257,C:C,E:E,_xludf.NA))^2</f>
        <v>0.25</v>
      </c>
    </row>
    <row r="258" spans="1:9">
      <c r="A258" s="68" t="s">
        <v>106</v>
      </c>
      <c r="B258" s="69">
        <v>5</v>
      </c>
      <c r="C258"/>
      <c r="D258"/>
      <c r="I258" s="23" cm="1">
        <f t="array" ref="I258">(B258-_xlfn.XLOOKUP(A258,C:C,E:E,_xludf.NA))^2</f>
        <v>0.390625</v>
      </c>
    </row>
    <row r="259" spans="1:9">
      <c r="A259" s="68" t="s">
        <v>106</v>
      </c>
      <c r="B259" s="69">
        <v>5</v>
      </c>
      <c r="C259"/>
      <c r="D259"/>
      <c r="I259" s="23" cm="1">
        <f t="array" ref="I259">(B259-_xlfn.XLOOKUP(A259,C:C,E:E,_xludf.NA))^2</f>
        <v>0.390625</v>
      </c>
    </row>
    <row r="260" spans="1:9">
      <c r="A260" s="68" t="s">
        <v>104</v>
      </c>
      <c r="B260" s="69">
        <v>0</v>
      </c>
      <c r="C260"/>
      <c r="D260"/>
      <c r="I260" s="23" cm="1">
        <f t="array" ref="I260">(B260-_xlfn.XLOOKUP(A260,C:C,E:E,_xludf.NA))^2</f>
        <v>0.390625</v>
      </c>
    </row>
    <row r="261" spans="1:9">
      <c r="A261" s="68" t="s">
        <v>104</v>
      </c>
      <c r="B261" s="69">
        <v>0</v>
      </c>
      <c r="C261"/>
      <c r="D261"/>
      <c r="I261" s="23" cm="1">
        <f t="array" ref="I261">(B261-_xlfn.XLOOKUP(A261,C:C,E:E,_xludf.NA))^2</f>
        <v>0.390625</v>
      </c>
    </row>
    <row r="262" spans="1:9">
      <c r="A262" s="68" t="s">
        <v>112</v>
      </c>
      <c r="B262" s="69">
        <v>5</v>
      </c>
      <c r="C262"/>
      <c r="D262"/>
      <c r="I262" s="23" cm="1">
        <f t="array" ref="I262">(B262-_xlfn.XLOOKUP(A262,C:C,E:E,_xludf.NA))^2</f>
        <v>0.140625</v>
      </c>
    </row>
    <row r="263" spans="1:9">
      <c r="A263" s="68" t="s">
        <v>105</v>
      </c>
      <c r="B263" s="69">
        <v>4</v>
      </c>
      <c r="C263"/>
      <c r="D263"/>
      <c r="I263" s="23" cm="1">
        <f t="array" ref="I263">(B263-_xlfn.XLOOKUP(A263,C:C,E:E,_xludf.NA))^2</f>
        <v>6.25E-2</v>
      </c>
    </row>
    <row r="264" spans="1:9">
      <c r="A264" s="68" t="s">
        <v>105</v>
      </c>
      <c r="B264" s="69">
        <v>4</v>
      </c>
      <c r="C264"/>
      <c r="D264"/>
      <c r="I264" s="23" cm="1">
        <f t="array" ref="I264">(B264-_xlfn.XLOOKUP(A264,C:C,E:E,_xludf.NA))^2</f>
        <v>6.25E-2</v>
      </c>
    </row>
    <row r="265" spans="1:9">
      <c r="A265" s="68" t="s">
        <v>105</v>
      </c>
      <c r="B265" s="69">
        <v>5</v>
      </c>
      <c r="C265"/>
      <c r="D265"/>
      <c r="I265" s="23" cm="1">
        <f t="array" ref="I265">(B265-_xlfn.XLOOKUP(A265,C:C,E:E,_xludf.NA))^2</f>
        <v>1.5625</v>
      </c>
    </row>
    <row r="266" spans="1:9">
      <c r="A266" s="68" t="s">
        <v>105</v>
      </c>
      <c r="B266" s="69">
        <v>3</v>
      </c>
      <c r="C266"/>
      <c r="D266"/>
      <c r="I266" s="23" cm="1">
        <f t="array" ref="I266">(B266-_xlfn.XLOOKUP(A266,C:C,E:E,_xludf.NA))^2</f>
        <v>0.5625</v>
      </c>
    </row>
    <row r="267" spans="1:9">
      <c r="A267" s="68" t="s">
        <v>110</v>
      </c>
      <c r="B267" s="69">
        <v>5</v>
      </c>
      <c r="C267"/>
      <c r="D267"/>
      <c r="I267" s="23" cm="1">
        <f t="array" ref="I267">(B267-_xlfn.XLOOKUP(A267,C:C,E:E,_xludf.NA))^2</f>
        <v>0.25</v>
      </c>
    </row>
    <row r="268" spans="1:9">
      <c r="A268" s="68" t="s">
        <v>110</v>
      </c>
      <c r="B268" s="69">
        <v>4</v>
      </c>
      <c r="C268"/>
      <c r="D268"/>
      <c r="I268" s="23" cm="1">
        <f t="array" ref="I268">(B268-_xlfn.XLOOKUP(A268,C:C,E:E,_xludf.NA))^2</f>
        <v>0.25</v>
      </c>
    </row>
    <row r="269" spans="1:9">
      <c r="A269" s="68" t="s">
        <v>106</v>
      </c>
      <c r="B269" s="69">
        <v>0</v>
      </c>
      <c r="C269"/>
      <c r="D269"/>
      <c r="I269" s="23" cm="1">
        <f t="array" ref="I269">(B269-_xlfn.XLOOKUP(A269,C:C,E:E,_xludf.NA))^2</f>
        <v>19.140625</v>
      </c>
    </row>
    <row r="270" spans="1:9">
      <c r="A270" s="68" t="s">
        <v>112</v>
      </c>
      <c r="B270" s="69">
        <v>4</v>
      </c>
      <c r="C270"/>
      <c r="D270"/>
      <c r="I270" s="23" cm="1">
        <f t="array" ref="I270">(B270-_xlfn.XLOOKUP(A270,C:C,E:E,_xludf.NA))^2</f>
        <v>0.390625</v>
      </c>
    </row>
    <row r="271" spans="1:9">
      <c r="A271" s="68" t="s">
        <v>106</v>
      </c>
      <c r="B271" s="69">
        <v>5</v>
      </c>
      <c r="C271"/>
      <c r="D271"/>
      <c r="I271" s="23" cm="1">
        <f t="array" ref="I271">(B271-_xlfn.XLOOKUP(A271,C:C,E:E,_xludf.NA))^2</f>
        <v>0.390625</v>
      </c>
    </row>
    <row r="272" spans="1:9">
      <c r="A272" s="68" t="s">
        <v>106</v>
      </c>
      <c r="B272" s="69">
        <v>5</v>
      </c>
      <c r="C272"/>
      <c r="D272"/>
      <c r="I272" s="23" cm="1">
        <f t="array" ref="I272">(B272-_xlfn.XLOOKUP(A272,C:C,E:E,_xludf.NA))^2</f>
        <v>0.390625</v>
      </c>
    </row>
    <row r="273" spans="1:9">
      <c r="A273" s="68" t="s">
        <v>106</v>
      </c>
      <c r="B273" s="69">
        <v>5</v>
      </c>
      <c r="C273"/>
      <c r="D273"/>
      <c r="I273" s="23" cm="1">
        <f t="array" ref="I273">(B273-_xlfn.XLOOKUP(A273,C:C,E:E,_xludf.NA))^2</f>
        <v>0.390625</v>
      </c>
    </row>
    <row r="274" spans="1:9">
      <c r="A274" s="68" t="s">
        <v>104</v>
      </c>
      <c r="B274" s="69">
        <v>0</v>
      </c>
      <c r="C274"/>
      <c r="D274"/>
      <c r="I274" s="23" cm="1">
        <f t="array" ref="I274">(B274-_xlfn.XLOOKUP(A274,C:C,E:E,_xludf.NA))^2</f>
        <v>0.390625</v>
      </c>
    </row>
    <row r="275" spans="1:9">
      <c r="A275" s="68" t="s">
        <v>104</v>
      </c>
      <c r="B275" s="69">
        <v>0</v>
      </c>
      <c r="C275"/>
      <c r="D275"/>
      <c r="I275" s="23" cm="1">
        <f t="array" ref="I275">(B275-_xlfn.XLOOKUP(A275,C:C,E:E,_xludf.NA))^2</f>
        <v>0.390625</v>
      </c>
    </row>
    <row r="276" spans="1:9">
      <c r="A276" s="68" t="s">
        <v>104</v>
      </c>
      <c r="B276" s="69">
        <v>2</v>
      </c>
      <c r="C276"/>
      <c r="D276"/>
      <c r="I276" s="23" cm="1">
        <f t="array" ref="I276">(B276-_xlfn.XLOOKUP(A276,C:C,E:E,_xludf.NA))^2</f>
        <v>1.890625</v>
      </c>
    </row>
    <row r="277" spans="1:9">
      <c r="A277" s="68" t="s">
        <v>104</v>
      </c>
      <c r="B277" s="69">
        <v>0</v>
      </c>
      <c r="C277"/>
      <c r="D277"/>
      <c r="I277" s="23" cm="1">
        <f t="array" ref="I277">(B277-_xlfn.XLOOKUP(A277,C:C,E:E,_xludf.NA))^2</f>
        <v>0.390625</v>
      </c>
    </row>
    <row r="278" spans="1:9">
      <c r="A278" s="68" t="s">
        <v>112</v>
      </c>
      <c r="B278" s="69">
        <v>5</v>
      </c>
      <c r="C278"/>
      <c r="D278"/>
      <c r="I278" s="23" cm="1">
        <f t="array" ref="I278">(B278-_xlfn.XLOOKUP(A278,C:C,E:E,_xludf.NA))^2</f>
        <v>0.140625</v>
      </c>
    </row>
    <row r="279" spans="1:9">
      <c r="A279" s="68" t="s">
        <v>104</v>
      </c>
      <c r="B279" s="69">
        <v>1</v>
      </c>
      <c r="C279"/>
      <c r="D279"/>
      <c r="I279" s="23" cm="1">
        <f t="array" ref="I279">(B279-_xlfn.XLOOKUP(A279,C:C,E:E,_xludf.NA))^2</f>
        <v>0.140625</v>
      </c>
    </row>
    <row r="280" spans="1:9">
      <c r="A280" s="68" t="s">
        <v>112</v>
      </c>
      <c r="B280" s="69">
        <v>5</v>
      </c>
      <c r="C280"/>
      <c r="D280"/>
      <c r="I280" s="23" cm="1">
        <f t="array" ref="I280">(B280-_xlfn.XLOOKUP(A280,C:C,E:E,_xludf.NA))^2</f>
        <v>0.140625</v>
      </c>
    </row>
    <row r="281" spans="1:9">
      <c r="A281" s="68" t="s">
        <v>112</v>
      </c>
      <c r="B281" s="69">
        <v>5</v>
      </c>
      <c r="C281"/>
      <c r="D281"/>
      <c r="I281" s="23" cm="1">
        <f t="array" ref="I281">(B281-_xlfn.XLOOKUP(A281,C:C,E:E,_xludf.NA))^2</f>
        <v>0.140625</v>
      </c>
    </row>
    <row r="282" spans="1:9">
      <c r="A282" s="68" t="s">
        <v>112</v>
      </c>
      <c r="B282" s="69">
        <v>5</v>
      </c>
      <c r="C282"/>
      <c r="D282"/>
      <c r="I282" s="23" cm="1">
        <f t="array" ref="I282">(B282-_xlfn.XLOOKUP(A282,C:C,E:E,_xludf.NA))^2</f>
        <v>0.140625</v>
      </c>
    </row>
    <row r="283" spans="1:9">
      <c r="A283" s="68" t="s">
        <v>112</v>
      </c>
      <c r="B283" s="69">
        <v>3</v>
      </c>
      <c r="C283"/>
      <c r="D283"/>
      <c r="I283" s="23" cm="1">
        <f t="array" ref="I283">(B283-_xlfn.XLOOKUP(A283,C:C,E:E,_xludf.NA))^2</f>
        <v>2.640625</v>
      </c>
    </row>
    <row r="284" spans="1:9">
      <c r="A284" s="68" t="s">
        <v>112</v>
      </c>
      <c r="B284" s="69">
        <v>5</v>
      </c>
      <c r="C284"/>
      <c r="D284"/>
      <c r="I284" s="23" cm="1">
        <f t="array" ref="I284">(B284-_xlfn.XLOOKUP(A284,C:C,E:E,_xludf.NA))^2</f>
        <v>0.140625</v>
      </c>
    </row>
    <row r="285" spans="1:9">
      <c r="A285" s="68" t="s">
        <v>113</v>
      </c>
      <c r="B285" s="69">
        <v>2</v>
      </c>
      <c r="C285"/>
      <c r="D285"/>
      <c r="I285" s="23" cm="1">
        <f t="array" ref="I285">(B285-_xlfn.XLOOKUP(A285,C:C,E:E,_xludf.NA))^2</f>
        <v>0.25</v>
      </c>
    </row>
    <row r="286" spans="1:9">
      <c r="A286" s="68" t="s">
        <v>113</v>
      </c>
      <c r="B286" s="69">
        <v>2</v>
      </c>
      <c r="C286"/>
      <c r="D286"/>
      <c r="I286" s="23" cm="1">
        <f t="array" ref="I286">(B286-_xlfn.XLOOKUP(A286,C:C,E:E,_xludf.NA))^2</f>
        <v>0.25</v>
      </c>
    </row>
    <row r="287" spans="1:9">
      <c r="A287" s="68" t="s">
        <v>113</v>
      </c>
      <c r="B287" s="69">
        <v>0</v>
      </c>
      <c r="C287"/>
      <c r="D287"/>
      <c r="I287" s="23" cm="1">
        <f t="array" ref="I287">(B287-_xlfn.XLOOKUP(A287,C:C,E:E,_xludf.NA))^2</f>
        <v>6.25</v>
      </c>
    </row>
    <row r="288" spans="1:9">
      <c r="A288" s="68" t="s">
        <v>113</v>
      </c>
      <c r="B288" s="69">
        <v>5</v>
      </c>
      <c r="C288"/>
      <c r="D288"/>
      <c r="I288" s="23" cm="1">
        <f t="array" ref="I288">(B288-_xlfn.XLOOKUP(A288,C:C,E:E,_xludf.NA))^2</f>
        <v>6.25</v>
      </c>
    </row>
    <row r="289" spans="1:9">
      <c r="A289" s="68" t="s">
        <v>113</v>
      </c>
      <c r="B289" s="69">
        <v>3</v>
      </c>
      <c r="C289"/>
      <c r="D289"/>
      <c r="I289" s="23" cm="1">
        <f t="array" ref="I289">(B289-_xlfn.XLOOKUP(A289,C:C,E:E,_xludf.NA))^2</f>
        <v>0.25</v>
      </c>
    </row>
    <row r="290" spans="1:9">
      <c r="A290" s="68" t="s">
        <v>113</v>
      </c>
      <c r="B290" s="69">
        <v>1</v>
      </c>
      <c r="C290"/>
      <c r="D290"/>
      <c r="I290" s="23" cm="1">
        <f t="array" ref="I290">(B290-_xlfn.XLOOKUP(A290,C:C,E:E,_xludf.NA))^2</f>
        <v>2.25</v>
      </c>
    </row>
    <row r="291" spans="1:9">
      <c r="A291" s="68" t="s">
        <v>113</v>
      </c>
      <c r="B291" s="69">
        <v>3</v>
      </c>
      <c r="C291"/>
      <c r="D291"/>
      <c r="I291" s="23" cm="1">
        <f t="array" ref="I291">(B291-_xlfn.XLOOKUP(A291,C:C,E:E,_xludf.NA))^2</f>
        <v>0.25</v>
      </c>
    </row>
    <row r="292" spans="1:9">
      <c r="A292" s="68" t="s">
        <v>113</v>
      </c>
      <c r="B292" s="69">
        <v>4</v>
      </c>
      <c r="C292"/>
      <c r="D292"/>
      <c r="I292" s="23" cm="1">
        <f t="array" ref="I292">(B292-_xlfn.XLOOKUP(A292,C:C,E:E,_xludf.NA))^2</f>
        <v>2.25</v>
      </c>
    </row>
    <row r="293" spans="1:9">
      <c r="A293" s="68" t="s">
        <v>108</v>
      </c>
      <c r="B293" s="69">
        <v>5</v>
      </c>
      <c r="C293"/>
      <c r="D293"/>
      <c r="I293" s="23" cm="1">
        <f t="array" ref="I293">(B293-_xlfn.XLOOKUP(A293,C:C,E:E,_xludf.NA))^2</f>
        <v>4.4567901234567904</v>
      </c>
    </row>
    <row r="294" spans="1:9">
      <c r="A294" s="68" t="s">
        <v>108</v>
      </c>
      <c r="B294" s="69">
        <v>1</v>
      </c>
      <c r="C294"/>
      <c r="D294"/>
      <c r="I294" s="23" cm="1">
        <f t="array" ref="I294">(B294-_xlfn.XLOOKUP(A294,C:C,E:E,_xludf.NA))^2</f>
        <v>3.5679012345679011</v>
      </c>
    </row>
    <row r="295" spans="1:9">
      <c r="A295" s="68" t="s">
        <v>108</v>
      </c>
      <c r="B295" s="69">
        <v>3</v>
      </c>
      <c r="C295"/>
      <c r="D295"/>
      <c r="I295" s="23" cm="1">
        <f t="array" ref="I295">(B295-_xlfn.XLOOKUP(A295,C:C,E:E,_xludf.NA))^2</f>
        <v>1.234567901234569E-2</v>
      </c>
    </row>
    <row r="296" spans="1:9">
      <c r="A296" s="68" t="s">
        <v>108</v>
      </c>
      <c r="B296" s="69">
        <v>1</v>
      </c>
      <c r="C296"/>
      <c r="D296"/>
      <c r="I296" s="23" cm="1">
        <f t="array" ref="I296">(B296-_xlfn.XLOOKUP(A296,C:C,E:E,_xludf.NA))^2</f>
        <v>3.5679012345679011</v>
      </c>
    </row>
    <row r="297" spans="1:9">
      <c r="A297" s="68" t="s">
        <v>108</v>
      </c>
      <c r="B297" s="69">
        <v>3</v>
      </c>
      <c r="C297"/>
      <c r="D297"/>
      <c r="I297" s="23" cm="1">
        <f t="array" ref="I297">(B297-_xlfn.XLOOKUP(A297,C:C,E:E,_xludf.NA))^2</f>
        <v>1.234567901234569E-2</v>
      </c>
    </row>
    <row r="298" spans="1:9">
      <c r="A298" s="68" t="s">
        <v>108</v>
      </c>
      <c r="B298" s="69">
        <v>2</v>
      </c>
      <c r="C298"/>
      <c r="D298"/>
      <c r="I298" s="23" cm="1">
        <f t="array" ref="I298">(B298-_xlfn.XLOOKUP(A298,C:C,E:E,_xludf.NA))^2</f>
        <v>0.79012345679012341</v>
      </c>
    </row>
    <row r="299" spans="1:9">
      <c r="A299" s="68" t="s">
        <v>108</v>
      </c>
      <c r="B299" s="69">
        <v>4</v>
      </c>
      <c r="C299"/>
      <c r="D299"/>
      <c r="I299" s="23" cm="1">
        <f t="array" ref="I299">(B299-_xlfn.XLOOKUP(A299,C:C,E:E,_xludf.NA))^2</f>
        <v>1.2345679012345681</v>
      </c>
    </row>
    <row r="300" spans="1:9">
      <c r="A300" s="68" t="s">
        <v>108</v>
      </c>
      <c r="B300" s="69">
        <v>3</v>
      </c>
      <c r="C300"/>
      <c r="D300"/>
      <c r="I300" s="23" cm="1">
        <f t="array" ref="I300">(B300-_xlfn.XLOOKUP(A300,C:C,E:E,_xludf.NA))^2</f>
        <v>1.234567901234569E-2</v>
      </c>
    </row>
    <row r="301" spans="1:9">
      <c r="A301" s="68" t="s">
        <v>114</v>
      </c>
      <c r="B301" s="69">
        <v>1</v>
      </c>
      <c r="C301"/>
      <c r="D301"/>
      <c r="I301" s="23" cm="1">
        <f t="array" ref="I301">(B301-_xlfn.XLOOKUP(A301,C:C,E:E,_xludf.NA))^2</f>
        <v>2.640625</v>
      </c>
    </row>
    <row r="302" spans="1:9">
      <c r="A302" s="68" t="s">
        <v>114</v>
      </c>
      <c r="B302" s="69">
        <v>0</v>
      </c>
      <c r="C302"/>
      <c r="D302"/>
      <c r="I302" s="23" cm="1">
        <f t="array" ref="I302">(B302-_xlfn.XLOOKUP(A302,C:C,E:E,_xludf.NA))^2</f>
        <v>6.890625</v>
      </c>
    </row>
    <row r="303" spans="1:9">
      <c r="A303" s="68" t="s">
        <v>114</v>
      </c>
      <c r="B303" s="69">
        <v>4</v>
      </c>
      <c r="C303"/>
      <c r="D303"/>
      <c r="I303" s="23" cm="1">
        <f t="array" ref="I303">(B303-_xlfn.XLOOKUP(A303,C:C,E:E,_xludf.NA))^2</f>
        <v>1.890625</v>
      </c>
    </row>
    <row r="304" spans="1:9">
      <c r="A304" s="68" t="s">
        <v>114</v>
      </c>
      <c r="B304" s="69">
        <v>3</v>
      </c>
      <c r="C304"/>
      <c r="D304"/>
      <c r="I304" s="23" cm="1">
        <f t="array" ref="I304">(B304-_xlfn.XLOOKUP(A304,C:C,E:E,_xludf.NA))^2</f>
        <v>0.140625</v>
      </c>
    </row>
    <row r="305" spans="1:9">
      <c r="A305" s="68" t="s">
        <v>114</v>
      </c>
      <c r="B305" s="69">
        <v>4</v>
      </c>
      <c r="C305"/>
      <c r="D305"/>
      <c r="I305" s="23" cm="1">
        <f t="array" ref="I305">(B305-_xlfn.XLOOKUP(A305,C:C,E:E,_xludf.NA))^2</f>
        <v>1.890625</v>
      </c>
    </row>
    <row r="306" spans="1:9">
      <c r="A306" s="68" t="s">
        <v>114</v>
      </c>
      <c r="B306" s="69">
        <v>4</v>
      </c>
      <c r="C306"/>
      <c r="D306"/>
      <c r="I306" s="23" cm="1">
        <f t="array" ref="I306">(B306-_xlfn.XLOOKUP(A306,C:C,E:E,_xludf.NA))^2</f>
        <v>1.890625</v>
      </c>
    </row>
    <row r="307" spans="1:9">
      <c r="A307" s="68" t="s">
        <v>114</v>
      </c>
      <c r="B307" s="69">
        <v>3</v>
      </c>
      <c r="C307"/>
      <c r="D307"/>
      <c r="I307" s="23" cm="1">
        <f t="array" ref="I307">(B307-_xlfn.XLOOKUP(A307,C:C,E:E,_xludf.NA))^2</f>
        <v>0.140625</v>
      </c>
    </row>
    <row r="308" spans="1:9">
      <c r="A308" s="68" t="s">
        <v>114</v>
      </c>
      <c r="B308" s="69">
        <v>2</v>
      </c>
      <c r="C308"/>
      <c r="D308"/>
      <c r="I308" s="23" cm="1">
        <f t="array" ref="I308">(B308-_xlfn.XLOOKUP(A308,C:C,E:E,_xludf.NA))^2</f>
        <v>0.390625</v>
      </c>
    </row>
    <row r="309" spans="1:9">
      <c r="A309" s="68" t="s">
        <v>115</v>
      </c>
      <c r="B309" s="69">
        <v>1</v>
      </c>
      <c r="C309"/>
      <c r="D309"/>
      <c r="I309" s="23" cm="1">
        <f t="array" ref="I309">(B309-_xlfn.XLOOKUP(A309,C:C,E:E,_xludf.NA))^2</f>
        <v>0.765625</v>
      </c>
    </row>
    <row r="310" spans="1:9">
      <c r="A310" s="68" t="s">
        <v>115</v>
      </c>
      <c r="B310" s="69">
        <v>1</v>
      </c>
      <c r="C310"/>
      <c r="D310"/>
      <c r="I310" s="23" cm="1">
        <f t="array" ref="I310">(B310-_xlfn.XLOOKUP(A310,C:C,E:E,_xludf.NA))^2</f>
        <v>0.765625</v>
      </c>
    </row>
    <row r="311" spans="1:9">
      <c r="A311" s="68" t="s">
        <v>115</v>
      </c>
      <c r="B311" s="69">
        <v>3</v>
      </c>
      <c r="C311"/>
      <c r="D311"/>
      <c r="I311" s="23" cm="1">
        <f t="array" ref="I311">(B311-_xlfn.XLOOKUP(A311,C:C,E:E,_xludf.NA))^2</f>
        <v>1.265625</v>
      </c>
    </row>
    <row r="312" spans="1:9">
      <c r="A312" s="68" t="s">
        <v>115</v>
      </c>
      <c r="B312" s="69">
        <v>2</v>
      </c>
      <c r="C312"/>
      <c r="D312"/>
      <c r="I312" s="23" cm="1">
        <f t="array" ref="I312">(B312-_xlfn.XLOOKUP(A312,C:C,E:E,_xludf.NA))^2</f>
        <v>1.5625E-2</v>
      </c>
    </row>
    <row r="313" spans="1:9">
      <c r="A313" s="68" t="s">
        <v>115</v>
      </c>
      <c r="B313" s="69">
        <v>3</v>
      </c>
      <c r="C313"/>
      <c r="D313"/>
      <c r="I313" s="23" cm="1">
        <f t="array" ref="I313">(B313-_xlfn.XLOOKUP(A313,C:C,E:E,_xludf.NA))^2</f>
        <v>1.265625</v>
      </c>
    </row>
    <row r="314" spans="1:9">
      <c r="A314" s="68" t="s">
        <v>115</v>
      </c>
      <c r="B314" s="69">
        <v>2</v>
      </c>
      <c r="C314"/>
      <c r="D314"/>
      <c r="I314" s="23" cm="1">
        <f t="array" ref="I314">(B314-_xlfn.XLOOKUP(A314,C:C,E:E,_xludf.NA))^2</f>
        <v>1.5625E-2</v>
      </c>
    </row>
    <row r="315" spans="1:9">
      <c r="A315" s="68" t="s">
        <v>115</v>
      </c>
      <c r="B315" s="69">
        <v>2</v>
      </c>
      <c r="C315"/>
      <c r="D315"/>
      <c r="I315" s="23" cm="1">
        <f t="array" ref="I315">(B315-_xlfn.XLOOKUP(A315,C:C,E:E,_xludf.NA))^2</f>
        <v>1.5625E-2</v>
      </c>
    </row>
    <row r="316" spans="1:9">
      <c r="A316" s="68" t="s">
        <v>115</v>
      </c>
      <c r="B316" s="69">
        <v>1</v>
      </c>
      <c r="C316"/>
      <c r="D316"/>
      <c r="I316" s="23" cm="1">
        <f t="array" ref="I316">(B316-_xlfn.XLOOKUP(A316,C:C,E:E,_xludf.NA))^2</f>
        <v>0.765625</v>
      </c>
    </row>
    <row r="317" spans="1:9">
      <c r="A317" s="68" t="s">
        <v>116</v>
      </c>
      <c r="B317" s="69">
        <v>5</v>
      </c>
      <c r="C317"/>
      <c r="D317"/>
      <c r="I317" s="23" cm="1">
        <f t="array" ref="I317">(B317-_xlfn.XLOOKUP(A317,C:C,E:E,_xludf.NA))^2</f>
        <v>0</v>
      </c>
    </row>
    <row r="318" spans="1:9">
      <c r="A318" s="68" t="s">
        <v>116</v>
      </c>
      <c r="B318" s="69">
        <v>5</v>
      </c>
      <c r="C318"/>
      <c r="D318"/>
      <c r="I318" s="23" cm="1">
        <f t="array" ref="I318">(B318-_xlfn.XLOOKUP(A318,C:C,E:E,_xludf.NA))^2</f>
        <v>0</v>
      </c>
    </row>
    <row r="319" spans="1:9">
      <c r="A319" s="68" t="s">
        <v>116</v>
      </c>
      <c r="B319" s="69">
        <v>5</v>
      </c>
      <c r="C319"/>
      <c r="D319"/>
      <c r="I319" s="23" cm="1">
        <f t="array" ref="I319">(B319-_xlfn.XLOOKUP(A319,C:C,E:E,_xludf.NA))^2</f>
        <v>0</v>
      </c>
    </row>
    <row r="320" spans="1:9">
      <c r="A320" s="68" t="s">
        <v>116</v>
      </c>
      <c r="B320" s="69">
        <v>5</v>
      </c>
      <c r="C320"/>
      <c r="D320"/>
      <c r="I320" s="23" cm="1">
        <f t="array" ref="I320">(B320-_xlfn.XLOOKUP(A320,C:C,E:E,_xludf.NA))^2</f>
        <v>0</v>
      </c>
    </row>
    <row r="321" spans="1:9">
      <c r="A321" s="68" t="s">
        <v>116</v>
      </c>
      <c r="B321" s="69">
        <v>5</v>
      </c>
      <c r="C321"/>
      <c r="D321"/>
      <c r="I321" s="23" cm="1">
        <f t="array" ref="I321">(B321-_xlfn.XLOOKUP(A321,C:C,E:E,_xludf.NA))^2</f>
        <v>0</v>
      </c>
    </row>
    <row r="322" spans="1:9">
      <c r="A322" s="68" t="s">
        <v>117</v>
      </c>
      <c r="B322" s="69">
        <v>5</v>
      </c>
      <c r="C322"/>
      <c r="D322"/>
      <c r="I322" s="23" cm="1">
        <f t="array" ref="I322">(B322-_xlfn.XLOOKUP(A322,C:C,E:E,_xludf.NA))^2</f>
        <v>6.25E-2</v>
      </c>
    </row>
    <row r="323" spans="1:9">
      <c r="A323" s="68" t="s">
        <v>116</v>
      </c>
      <c r="B323" s="69">
        <v>5</v>
      </c>
      <c r="C323"/>
      <c r="D323"/>
      <c r="I323" s="23" cm="1">
        <f t="array" ref="I323">(B323-_xlfn.XLOOKUP(A323,C:C,E:E,_xludf.NA))^2</f>
        <v>0</v>
      </c>
    </row>
    <row r="324" spans="1:9">
      <c r="A324" s="68" t="s">
        <v>117</v>
      </c>
      <c r="B324" s="69">
        <v>5</v>
      </c>
      <c r="C324"/>
      <c r="D324"/>
      <c r="I324" s="23" cm="1">
        <f t="array" ref="I324">(B324-_xlfn.XLOOKUP(A324,C:C,E:E,_xludf.NA))^2</f>
        <v>6.25E-2</v>
      </c>
    </row>
    <row r="325" spans="1:9">
      <c r="A325" s="68" t="s">
        <v>116</v>
      </c>
      <c r="B325" s="69">
        <v>5</v>
      </c>
      <c r="C325"/>
      <c r="D325"/>
      <c r="I325" s="23" cm="1">
        <f t="array" ref="I325">(B325-_xlfn.XLOOKUP(A325,C:C,E:E,_xludf.NA))^2</f>
        <v>0</v>
      </c>
    </row>
    <row r="326" spans="1:9">
      <c r="A326" s="68" t="s">
        <v>117</v>
      </c>
      <c r="B326" s="69">
        <v>5</v>
      </c>
      <c r="C326"/>
      <c r="D326"/>
      <c r="I326" s="23" cm="1">
        <f t="array" ref="I326">(B326-_xlfn.XLOOKUP(A326,C:C,E:E,_xludf.NA))^2</f>
        <v>6.25E-2</v>
      </c>
    </row>
    <row r="327" spans="1:9">
      <c r="A327" s="68" t="s">
        <v>116</v>
      </c>
      <c r="B327" s="69">
        <v>5</v>
      </c>
      <c r="C327"/>
      <c r="D327"/>
      <c r="I327" s="23" cm="1">
        <f t="array" ref="I327">(B327-_xlfn.XLOOKUP(A327,C:C,E:E,_xludf.NA))^2</f>
        <v>0</v>
      </c>
    </row>
    <row r="328" spans="1:9">
      <c r="A328" s="68" t="s">
        <v>117</v>
      </c>
      <c r="B328" s="69">
        <v>5</v>
      </c>
      <c r="C328"/>
      <c r="D328"/>
      <c r="I328" s="23" cm="1">
        <f t="array" ref="I328">(B328-_xlfn.XLOOKUP(A328,C:C,E:E,_xludf.NA))^2</f>
        <v>6.25E-2</v>
      </c>
    </row>
    <row r="329" spans="1:9">
      <c r="A329" s="68" t="s">
        <v>118</v>
      </c>
      <c r="B329" s="69">
        <v>5</v>
      </c>
      <c r="C329"/>
      <c r="D329"/>
      <c r="I329" s="23" cm="1">
        <f t="array" ref="I329">(B329-_xlfn.XLOOKUP(A329,C:C,E:E,_xludf.NA))^2</f>
        <v>0.51020408163265329</v>
      </c>
    </row>
    <row r="330" spans="1:9">
      <c r="A330" s="68" t="s">
        <v>117</v>
      </c>
      <c r="B330" s="69">
        <v>4</v>
      </c>
      <c r="C330"/>
      <c r="D330"/>
      <c r="I330" s="23" cm="1">
        <f t="array" ref="I330">(B330-_xlfn.XLOOKUP(A330,C:C,E:E,_xludf.NA))^2</f>
        <v>0.5625</v>
      </c>
    </row>
    <row r="331" spans="1:9">
      <c r="A331" s="68" t="s">
        <v>119</v>
      </c>
      <c r="B331" s="69">
        <v>5</v>
      </c>
      <c r="C331"/>
      <c r="D331"/>
      <c r="I331" s="23" cm="1">
        <f t="array" ref="I331">(B331-_xlfn.XLOOKUP(A331,C:C,E:E,_xludf.NA))^2</f>
        <v>2.4693877551020416</v>
      </c>
    </row>
    <row r="332" spans="1:9">
      <c r="A332" s="68" t="s">
        <v>118</v>
      </c>
      <c r="B332" s="69">
        <v>5</v>
      </c>
      <c r="C332"/>
      <c r="D332"/>
      <c r="I332" s="23" cm="1">
        <f t="array" ref="I332">(B332-_xlfn.XLOOKUP(A332,C:C,E:E,_xludf.NA))^2</f>
        <v>0.51020408163265329</v>
      </c>
    </row>
    <row r="333" spans="1:9">
      <c r="A333" s="68" t="s">
        <v>117</v>
      </c>
      <c r="B333" s="69">
        <v>5</v>
      </c>
      <c r="C333"/>
      <c r="D333"/>
      <c r="I333" s="23" cm="1">
        <f t="array" ref="I333">(B333-_xlfn.XLOOKUP(A333,C:C,E:E,_xludf.NA))^2</f>
        <v>6.25E-2</v>
      </c>
    </row>
    <row r="334" spans="1:9">
      <c r="A334" s="68" t="s">
        <v>119</v>
      </c>
      <c r="B334" s="69">
        <v>5</v>
      </c>
      <c r="C334"/>
      <c r="D334"/>
      <c r="I334" s="23" cm="1">
        <f t="array" ref="I334">(B334-_xlfn.XLOOKUP(A334,C:C,E:E,_xludf.NA))^2</f>
        <v>2.4693877551020416</v>
      </c>
    </row>
    <row r="335" spans="1:9">
      <c r="A335" s="68" t="s">
        <v>118</v>
      </c>
      <c r="B335" s="69">
        <v>5</v>
      </c>
      <c r="C335"/>
      <c r="D335"/>
      <c r="I335" s="23" cm="1">
        <f t="array" ref="I335">(B335-_xlfn.XLOOKUP(A335,C:C,E:E,_xludf.NA))^2</f>
        <v>0.51020408163265329</v>
      </c>
    </row>
    <row r="336" spans="1:9">
      <c r="A336" s="68" t="s">
        <v>119</v>
      </c>
      <c r="B336" s="69">
        <v>3</v>
      </c>
      <c r="C336"/>
      <c r="D336"/>
      <c r="I336" s="23" cm="1">
        <f t="array" ref="I336">(B336-_xlfn.XLOOKUP(A336,C:C,E:E,_xludf.NA))^2</f>
        <v>0.18367346938775495</v>
      </c>
    </row>
    <row r="337" spans="1:9">
      <c r="A337" s="68" t="s">
        <v>120</v>
      </c>
      <c r="B337" s="69">
        <v>4</v>
      </c>
      <c r="C337"/>
      <c r="D337"/>
      <c r="I337" s="23" cm="1">
        <f t="array" ref="I337">(B337-_xlfn.XLOOKUP(A337,C:C,E:E,_xludf.NA))^2</f>
        <v>1.3061224489795917</v>
      </c>
    </row>
    <row r="338" spans="1:9">
      <c r="A338" s="68" t="s">
        <v>117</v>
      </c>
      <c r="B338" s="69">
        <v>5</v>
      </c>
      <c r="C338"/>
      <c r="D338"/>
      <c r="I338" s="23" cm="1">
        <f t="array" ref="I338">(B338-_xlfn.XLOOKUP(A338,C:C,E:E,_xludf.NA))^2</f>
        <v>6.25E-2</v>
      </c>
    </row>
    <row r="339" spans="1:9">
      <c r="A339" s="68" t="s">
        <v>120</v>
      </c>
      <c r="B339" s="69">
        <v>4</v>
      </c>
      <c r="C339"/>
      <c r="D339"/>
      <c r="I339" s="23" cm="1">
        <f t="array" ref="I339">(B339-_xlfn.XLOOKUP(A339,C:C,E:E,_xludf.NA))^2</f>
        <v>1.3061224489795917</v>
      </c>
    </row>
    <row r="340" spans="1:9">
      <c r="A340" s="68" t="s">
        <v>118</v>
      </c>
      <c r="B340" s="69">
        <v>5</v>
      </c>
      <c r="C340"/>
      <c r="D340"/>
      <c r="I340" s="23" cm="1">
        <f t="array" ref="I340">(B340-_xlfn.XLOOKUP(A340,C:C,E:E,_xludf.NA))^2</f>
        <v>0.51020408163265329</v>
      </c>
    </row>
    <row r="341" spans="1:9">
      <c r="A341" s="68" t="s">
        <v>117</v>
      </c>
      <c r="B341" s="69">
        <v>4</v>
      </c>
      <c r="C341"/>
      <c r="D341"/>
      <c r="I341" s="23" cm="1">
        <f t="array" ref="I341">(B341-_xlfn.XLOOKUP(A341,C:C,E:E,_xludf.NA))^2</f>
        <v>0.5625</v>
      </c>
    </row>
    <row r="342" spans="1:9">
      <c r="A342" s="68" t="s">
        <v>119</v>
      </c>
      <c r="B342" s="69">
        <v>3</v>
      </c>
      <c r="C342"/>
      <c r="D342"/>
      <c r="I342" s="23" cm="1">
        <f t="array" ref="I342">(B342-_xlfn.XLOOKUP(A342,C:C,E:E,_xludf.NA))^2</f>
        <v>0.18367346938775495</v>
      </c>
    </row>
    <row r="343" spans="1:9">
      <c r="A343" s="68" t="s">
        <v>120</v>
      </c>
      <c r="B343" s="69">
        <v>3</v>
      </c>
      <c r="C343"/>
      <c r="D343"/>
      <c r="I343" s="23" cm="1">
        <f t="array" ref="I343">(B343-_xlfn.XLOOKUP(A343,C:C,E:E,_xludf.NA))^2</f>
        <v>2.0408163265306103E-2</v>
      </c>
    </row>
    <row r="344" spans="1:9">
      <c r="A344" s="68" t="s">
        <v>118</v>
      </c>
      <c r="B344" s="69">
        <v>0</v>
      </c>
      <c r="C344"/>
      <c r="D344"/>
      <c r="I344" s="23" cm="1">
        <f t="array" ref="I344">(B344-_xlfn.XLOOKUP(A344,C:C,E:E,_xludf.NA))^2</f>
        <v>18.367346938775508</v>
      </c>
    </row>
    <row r="345" spans="1:9">
      <c r="A345" s="68" t="s">
        <v>120</v>
      </c>
      <c r="B345" s="69">
        <v>3</v>
      </c>
      <c r="C345"/>
      <c r="D345"/>
      <c r="I345" s="23" cm="1">
        <f t="array" ref="I345">(B345-_xlfn.XLOOKUP(A345,C:C,E:E,_xludf.NA))^2</f>
        <v>2.0408163265306103E-2</v>
      </c>
    </row>
    <row r="346" spans="1:9">
      <c r="A346" s="68" t="s">
        <v>121</v>
      </c>
      <c r="B346" s="69">
        <v>5</v>
      </c>
      <c r="C346"/>
      <c r="D346"/>
      <c r="I346" s="23" cm="1">
        <f t="array" ref="I346">(B346-_xlfn.XLOOKUP(A346,C:C,E:E,_xludf.NA))^2</f>
        <v>0.5625</v>
      </c>
    </row>
    <row r="347" spans="1:9">
      <c r="A347" s="68" t="s">
        <v>119</v>
      </c>
      <c r="B347" s="69">
        <v>2</v>
      </c>
      <c r="C347"/>
      <c r="D347"/>
      <c r="I347" s="23" cm="1">
        <f t="array" ref="I347">(B347-_xlfn.XLOOKUP(A347,C:C,E:E,_xludf.NA))^2</f>
        <v>2.0408163265306118</v>
      </c>
    </row>
    <row r="348" spans="1:9">
      <c r="A348" s="68" t="s">
        <v>120</v>
      </c>
      <c r="B348" s="69">
        <v>2</v>
      </c>
      <c r="C348"/>
      <c r="D348"/>
      <c r="I348" s="23" cm="1">
        <f t="array" ref="I348">(B348-_xlfn.XLOOKUP(A348,C:C,E:E,_xludf.NA))^2</f>
        <v>0.73469387755102056</v>
      </c>
    </row>
    <row r="349" spans="1:9">
      <c r="A349" s="68" t="s">
        <v>118</v>
      </c>
      <c r="B349" s="69">
        <v>5</v>
      </c>
      <c r="C349"/>
      <c r="D349"/>
      <c r="I349" s="23" cm="1">
        <f t="array" ref="I349">(B349-_xlfn.XLOOKUP(A349,C:C,E:E,_xludf.NA))^2</f>
        <v>0.51020408163265329</v>
      </c>
    </row>
    <row r="350" spans="1:9">
      <c r="A350" s="68" t="s">
        <v>120</v>
      </c>
      <c r="B350" s="69">
        <v>3</v>
      </c>
      <c r="C350"/>
      <c r="D350"/>
      <c r="I350" s="23" cm="1">
        <f t="array" ref="I350">(B350-_xlfn.XLOOKUP(A350,C:C,E:E,_xludf.NA))^2</f>
        <v>2.0408163265306103E-2</v>
      </c>
    </row>
    <row r="351" spans="1:9">
      <c r="A351" s="68" t="s">
        <v>121</v>
      </c>
      <c r="B351" s="69">
        <v>5</v>
      </c>
      <c r="C351"/>
      <c r="D351"/>
      <c r="I351" s="23" cm="1">
        <f t="array" ref="I351">(B351-_xlfn.XLOOKUP(A351,C:C,E:E,_xludf.NA))^2</f>
        <v>0.5625</v>
      </c>
    </row>
    <row r="352" spans="1:9">
      <c r="A352" s="68" t="s">
        <v>118</v>
      </c>
      <c r="B352" s="69">
        <v>5</v>
      </c>
      <c r="C352"/>
      <c r="D352"/>
      <c r="I352" s="23" cm="1">
        <f t="array" ref="I352">(B352-_xlfn.XLOOKUP(A352,C:C,E:E,_xludf.NA))^2</f>
        <v>0.51020408163265329</v>
      </c>
    </row>
    <row r="353" spans="1:9">
      <c r="A353" s="68" t="s">
        <v>119</v>
      </c>
      <c r="B353" s="69">
        <v>2</v>
      </c>
      <c r="C353"/>
      <c r="D353"/>
      <c r="I353" s="23" cm="1">
        <f t="array" ref="I353">(B353-_xlfn.XLOOKUP(A353,C:C,E:E,_xludf.NA))^2</f>
        <v>2.0408163265306118</v>
      </c>
    </row>
    <row r="354" spans="1:9">
      <c r="A354" s="68" t="s">
        <v>120</v>
      </c>
      <c r="B354" s="69">
        <v>1</v>
      </c>
      <c r="C354"/>
      <c r="D354"/>
      <c r="I354" s="23" cm="1">
        <f t="array" ref="I354">(B354-_xlfn.XLOOKUP(A354,C:C,E:E,_xludf.NA))^2</f>
        <v>3.4489795918367347</v>
      </c>
    </row>
    <row r="355" spans="1:9">
      <c r="A355" s="68" t="s">
        <v>121</v>
      </c>
      <c r="B355" s="69">
        <v>5</v>
      </c>
      <c r="C355"/>
      <c r="D355"/>
      <c r="I355" s="23" cm="1">
        <f t="array" ref="I355">(B355-_xlfn.XLOOKUP(A355,C:C,E:E,_xludf.NA))^2</f>
        <v>0.5625</v>
      </c>
    </row>
    <row r="356" spans="1:9">
      <c r="A356" s="68" t="s">
        <v>103</v>
      </c>
      <c r="B356" s="69">
        <v>1</v>
      </c>
      <c r="C356"/>
      <c r="D356"/>
      <c r="I356" s="23" cm="1">
        <f t="array" ref="I356">(B356-_xlfn.XLOOKUP(A356,C:C,E:E,_xludf.NA))^2</f>
        <v>7.1111111111111107</v>
      </c>
    </row>
    <row r="357" spans="1:9">
      <c r="A357" s="68" t="s">
        <v>119</v>
      </c>
      <c r="B357" s="69">
        <v>4</v>
      </c>
      <c r="C357"/>
      <c r="D357"/>
      <c r="I357" s="23" cm="1">
        <f t="array" ref="I357">(B357-_xlfn.XLOOKUP(A357,C:C,E:E,_xludf.NA))^2</f>
        <v>0.32653061224489816</v>
      </c>
    </row>
    <row r="358" spans="1:9">
      <c r="A358" s="68" t="s">
        <v>121</v>
      </c>
      <c r="B358" s="69">
        <v>3</v>
      </c>
      <c r="C358"/>
      <c r="D358"/>
      <c r="I358" s="23" cm="1">
        <f t="array" ref="I358">(B358-_xlfn.XLOOKUP(A358,C:C,E:E,_xludf.NA))^2</f>
        <v>1.5625</v>
      </c>
    </row>
    <row r="359" spans="1:9">
      <c r="A359" s="68" t="s">
        <v>122</v>
      </c>
      <c r="B359" s="69">
        <v>0</v>
      </c>
      <c r="C359"/>
      <c r="D359"/>
      <c r="I359" s="23" cm="1">
        <f t="array" ref="I359">(B359-_xlfn.XLOOKUP(A359,C:C,E:E,_xludf.NA))^2</f>
        <v>1.7777777777777777</v>
      </c>
    </row>
    <row r="360" spans="1:9">
      <c r="A360" s="68" t="s">
        <v>121</v>
      </c>
      <c r="B360" s="69">
        <v>4</v>
      </c>
      <c r="C360"/>
      <c r="D360"/>
      <c r="I360" s="23" cm="1">
        <f t="array" ref="I360">(B360-_xlfn.XLOOKUP(A360,C:C,E:E,_xludf.NA))^2</f>
        <v>6.25E-2</v>
      </c>
    </row>
    <row r="361" spans="1:9">
      <c r="A361" s="68" t="s">
        <v>123</v>
      </c>
      <c r="B361" s="69">
        <v>0</v>
      </c>
      <c r="C361"/>
      <c r="D361"/>
      <c r="I361" s="23" cm="1">
        <f t="array" ref="I361">(B361-_xlfn.XLOOKUP(A361,C:C,E:E,_xludf.NA))^2</f>
        <v>7.716049382716049</v>
      </c>
    </row>
    <row r="362" spans="1:9">
      <c r="A362" s="68" t="s">
        <v>121</v>
      </c>
      <c r="B362" s="69">
        <v>3</v>
      </c>
      <c r="C362"/>
      <c r="D362"/>
      <c r="I362" s="23" cm="1">
        <f t="array" ref="I362">(B362-_xlfn.XLOOKUP(A362,C:C,E:E,_xludf.NA))^2</f>
        <v>1.5625</v>
      </c>
    </row>
    <row r="363" spans="1:9">
      <c r="A363" s="68" t="s">
        <v>122</v>
      </c>
      <c r="B363" s="69">
        <v>0</v>
      </c>
      <c r="C363"/>
      <c r="D363"/>
      <c r="I363" s="23" cm="1">
        <f t="array" ref="I363">(B363-_xlfn.XLOOKUP(A363,C:C,E:E,_xludf.NA))^2</f>
        <v>1.7777777777777777</v>
      </c>
    </row>
    <row r="364" spans="1:9">
      <c r="A364" s="68" t="s">
        <v>121</v>
      </c>
      <c r="B364" s="69">
        <v>5</v>
      </c>
      <c r="C364"/>
      <c r="D364"/>
      <c r="I364" s="23" cm="1">
        <f t="array" ref="I364">(B364-_xlfn.XLOOKUP(A364,C:C,E:E,_xludf.NA))^2</f>
        <v>0.5625</v>
      </c>
    </row>
    <row r="365" spans="1:9">
      <c r="A365" s="68" t="s">
        <v>122</v>
      </c>
      <c r="B365" s="69">
        <v>2</v>
      </c>
      <c r="C365"/>
      <c r="D365"/>
      <c r="I365" s="23" cm="1">
        <f t="array" ref="I365">(B365-_xlfn.XLOOKUP(A365,C:C,E:E,_xludf.NA))^2</f>
        <v>0.44444444444444453</v>
      </c>
    </row>
    <row r="366" spans="1:9">
      <c r="A366" s="68" t="s">
        <v>121</v>
      </c>
      <c r="B366" s="69">
        <v>4</v>
      </c>
      <c r="C366"/>
      <c r="D366"/>
      <c r="I366" s="23" cm="1">
        <f t="array" ref="I366">(B366-_xlfn.XLOOKUP(A366,C:C,E:E,_xludf.NA))^2</f>
        <v>6.25E-2</v>
      </c>
    </row>
    <row r="367" spans="1:9">
      <c r="A367" s="68" t="s">
        <v>122</v>
      </c>
      <c r="B367" s="69">
        <v>3</v>
      </c>
      <c r="C367"/>
      <c r="D367"/>
      <c r="I367" s="23" cm="1">
        <f t="array" ref="I367">(B367-_xlfn.XLOOKUP(A367,C:C,E:E,_xludf.NA))^2</f>
        <v>2.7777777777777781</v>
      </c>
    </row>
    <row r="368" spans="1:9">
      <c r="A368" s="68" t="s">
        <v>122</v>
      </c>
      <c r="B368" s="69">
        <v>3</v>
      </c>
      <c r="C368"/>
      <c r="D368"/>
      <c r="I368" s="23" cm="1">
        <f t="array" ref="I368">(B368-_xlfn.XLOOKUP(A368,C:C,E:E,_xludf.NA))^2</f>
        <v>2.7777777777777781</v>
      </c>
    </row>
    <row r="369" spans="1:9">
      <c r="A369" s="68" t="s">
        <v>122</v>
      </c>
      <c r="B369" s="69">
        <v>0</v>
      </c>
      <c r="C369"/>
      <c r="D369"/>
      <c r="I369" s="23" cm="1">
        <f t="array" ref="I369">(B369-_xlfn.XLOOKUP(A369,C:C,E:E,_xludf.NA))^2</f>
        <v>1.7777777777777777</v>
      </c>
    </row>
    <row r="370" spans="1:9">
      <c r="A370" s="68" t="s">
        <v>124</v>
      </c>
      <c r="B370" s="69">
        <v>2</v>
      </c>
      <c r="C370"/>
      <c r="D370"/>
      <c r="I370" s="23" cm="1">
        <f t="array" ref="I370">(B370-_xlfn.XLOOKUP(A370,C:C,E:E,_xludf.NA))^2</f>
        <v>1.265625</v>
      </c>
    </row>
    <row r="371" spans="1:9">
      <c r="A371" s="68" t="s">
        <v>124</v>
      </c>
      <c r="B371" s="69">
        <v>0</v>
      </c>
      <c r="C371"/>
      <c r="D371"/>
      <c r="I371" s="23" cm="1">
        <f t="array" ref="I371">(B371-_xlfn.XLOOKUP(A371,C:C,E:E,_xludf.NA))^2</f>
        <v>0.765625</v>
      </c>
    </row>
    <row r="372" spans="1:9">
      <c r="A372" s="68" t="s">
        <v>123</v>
      </c>
      <c r="B372" s="69">
        <v>3</v>
      </c>
      <c r="C372"/>
      <c r="D372"/>
      <c r="I372" s="23" cm="1">
        <f t="array" ref="I372">(B372-_xlfn.XLOOKUP(A372,C:C,E:E,_xludf.NA))^2</f>
        <v>4.9382716049382762E-2</v>
      </c>
    </row>
    <row r="373" spans="1:9">
      <c r="A373" s="68" t="s">
        <v>124</v>
      </c>
      <c r="B373" s="69">
        <v>0</v>
      </c>
      <c r="C373"/>
      <c r="D373"/>
      <c r="I373" s="23" cm="1">
        <f t="array" ref="I373">(B373-_xlfn.XLOOKUP(A373,C:C,E:E,_xludf.NA))^2</f>
        <v>0.765625</v>
      </c>
    </row>
    <row r="374" spans="1:9">
      <c r="A374" s="68" t="s">
        <v>124</v>
      </c>
      <c r="B374" s="69">
        <v>0</v>
      </c>
      <c r="C374"/>
      <c r="D374"/>
      <c r="I374" s="23" cm="1">
        <f t="array" ref="I374">(B374-_xlfn.XLOOKUP(A374,C:C,E:E,_xludf.NA))^2</f>
        <v>0.765625</v>
      </c>
    </row>
    <row r="375" spans="1:9">
      <c r="A375" s="68" t="s">
        <v>123</v>
      </c>
      <c r="B375" s="69">
        <v>3</v>
      </c>
      <c r="C375"/>
      <c r="D375"/>
      <c r="I375" s="23" cm="1">
        <f t="array" ref="I375">(B375-_xlfn.XLOOKUP(A375,C:C,E:E,_xludf.NA))^2</f>
        <v>4.9382716049382762E-2</v>
      </c>
    </row>
    <row r="376" spans="1:9">
      <c r="A376" s="68" t="s">
        <v>124</v>
      </c>
      <c r="B376" s="69">
        <v>0</v>
      </c>
      <c r="C376"/>
      <c r="D376"/>
      <c r="I376" s="23" cm="1">
        <f t="array" ref="I376">(B376-_xlfn.XLOOKUP(A376,C:C,E:E,_xludf.NA))^2</f>
        <v>0.765625</v>
      </c>
    </row>
    <row r="377" spans="1:9">
      <c r="A377" s="68" t="s">
        <v>124</v>
      </c>
      <c r="B377" s="69">
        <v>0</v>
      </c>
      <c r="C377"/>
      <c r="D377"/>
      <c r="I377" s="23" cm="1">
        <f t="array" ref="I377">(B377-_xlfn.XLOOKUP(A377,C:C,E:E,_xludf.NA))^2</f>
        <v>0.765625</v>
      </c>
    </row>
    <row r="378" spans="1:9">
      <c r="A378" s="68" t="s">
        <v>123</v>
      </c>
      <c r="B378" s="69">
        <v>3</v>
      </c>
      <c r="C378"/>
      <c r="D378"/>
      <c r="I378" s="23" cm="1">
        <f t="array" ref="I378">(B378-_xlfn.XLOOKUP(A378,C:C,E:E,_xludf.NA))^2</f>
        <v>4.9382716049382762E-2</v>
      </c>
    </row>
    <row r="379" spans="1:9">
      <c r="A379" s="68" t="s">
        <v>124</v>
      </c>
      <c r="B379" s="69">
        <v>5</v>
      </c>
      <c r="C379"/>
      <c r="D379"/>
      <c r="I379" s="23" cm="1">
        <f t="array" ref="I379">(B379-_xlfn.XLOOKUP(A379,C:C,E:E,_xludf.NA))^2</f>
        <v>17.015625</v>
      </c>
    </row>
    <row r="380" spans="1:9">
      <c r="A380" s="68" t="s">
        <v>124</v>
      </c>
      <c r="B380" s="69">
        <v>0</v>
      </c>
      <c r="C380"/>
      <c r="D380"/>
      <c r="I380" s="23" cm="1">
        <f t="array" ref="I380">(B380-_xlfn.XLOOKUP(A380,C:C,E:E,_xludf.NA))^2</f>
        <v>0.765625</v>
      </c>
    </row>
    <row r="381" spans="1:9">
      <c r="A381" s="68" t="s">
        <v>123</v>
      </c>
      <c r="B381" s="69">
        <v>3</v>
      </c>
      <c r="C381"/>
      <c r="D381"/>
      <c r="I381" s="23" cm="1">
        <f t="array" ref="I381">(B381-_xlfn.XLOOKUP(A381,C:C,E:E,_xludf.NA))^2</f>
        <v>4.9382716049382762E-2</v>
      </c>
    </row>
    <row r="382" spans="1:9">
      <c r="A382" s="68" t="s">
        <v>123</v>
      </c>
      <c r="B382" s="69">
        <v>4</v>
      </c>
      <c r="C382"/>
      <c r="D382"/>
      <c r="I382" s="23" cm="1">
        <f t="array" ref="I382">(B382-_xlfn.XLOOKUP(A382,C:C,E:E,_xludf.NA))^2</f>
        <v>1.4938271604938274</v>
      </c>
    </row>
    <row r="383" spans="1:9">
      <c r="A383" s="68" t="s">
        <v>125</v>
      </c>
      <c r="B383" s="69">
        <v>5</v>
      </c>
      <c r="C383"/>
      <c r="D383"/>
      <c r="I383" s="23" cm="1">
        <f t="array" ref="I383">(B383-_xlfn.XLOOKUP(A383,C:C,E:E,_xludf.NA))^2</f>
        <v>1.5625E-2</v>
      </c>
    </row>
    <row r="384" spans="1:9">
      <c r="A384" s="68" t="s">
        <v>123</v>
      </c>
      <c r="B384" s="69">
        <v>2</v>
      </c>
      <c r="C384"/>
      <c r="D384"/>
      <c r="I384" s="23" cm="1">
        <f t="array" ref="I384">(B384-_xlfn.XLOOKUP(A384,C:C,E:E,_xludf.NA))^2</f>
        <v>0.60493827160493807</v>
      </c>
    </row>
    <row r="385" spans="1:9">
      <c r="A385" s="68" t="s">
        <v>125</v>
      </c>
      <c r="B385" s="69">
        <v>4</v>
      </c>
      <c r="C385"/>
      <c r="D385"/>
      <c r="I385" s="23" cm="1">
        <f t="array" ref="I385">(B385-_xlfn.XLOOKUP(A385,C:C,E:E,_xludf.NA))^2</f>
        <v>0.765625</v>
      </c>
    </row>
    <row r="386" spans="1:9">
      <c r="A386" s="68" t="s">
        <v>123</v>
      </c>
      <c r="B386" s="69">
        <v>4</v>
      </c>
      <c r="C386"/>
      <c r="D386"/>
      <c r="I386" s="23" cm="1">
        <f t="array" ref="I386">(B386-_xlfn.XLOOKUP(A386,C:C,E:E,_xludf.NA))^2</f>
        <v>1.4938271604938274</v>
      </c>
    </row>
    <row r="387" spans="1:9">
      <c r="A387" s="68" t="s">
        <v>125</v>
      </c>
      <c r="B387" s="69">
        <v>5</v>
      </c>
      <c r="C387"/>
      <c r="D387"/>
      <c r="I387" s="23" cm="1">
        <f t="array" ref="I387">(B387-_xlfn.XLOOKUP(A387,C:C,E:E,_xludf.NA))^2</f>
        <v>1.5625E-2</v>
      </c>
    </row>
    <row r="388" spans="1:9">
      <c r="A388" s="68" t="s">
        <v>125</v>
      </c>
      <c r="B388" s="69">
        <v>5</v>
      </c>
      <c r="C388"/>
      <c r="D388"/>
      <c r="I388" s="23" cm="1">
        <f t="array" ref="I388">(B388-_xlfn.XLOOKUP(A388,C:C,E:E,_xludf.NA))^2</f>
        <v>1.5625E-2</v>
      </c>
    </row>
    <row r="389" spans="1:9">
      <c r="A389" s="68" t="s">
        <v>123</v>
      </c>
      <c r="B389" s="69">
        <v>3</v>
      </c>
      <c r="C389"/>
      <c r="D389"/>
      <c r="I389" s="23" cm="1">
        <f t="array" ref="I389">(B389-_xlfn.XLOOKUP(A389,C:C,E:E,_xludf.NA))^2</f>
        <v>4.9382716049382762E-2</v>
      </c>
    </row>
    <row r="390" spans="1:9">
      <c r="A390" s="68" t="s">
        <v>125</v>
      </c>
      <c r="B390" s="69">
        <v>5</v>
      </c>
      <c r="C390"/>
      <c r="D390"/>
      <c r="I390" s="23" cm="1">
        <f t="array" ref="I390">(B390-_xlfn.XLOOKUP(A390,C:C,E:E,_xludf.NA))^2</f>
        <v>1.5625E-2</v>
      </c>
    </row>
    <row r="391" spans="1:9">
      <c r="A391" s="68" t="s">
        <v>126</v>
      </c>
      <c r="B391" s="69">
        <v>3</v>
      </c>
      <c r="C391"/>
      <c r="D391"/>
      <c r="I391" s="23" cm="1">
        <f t="array" ref="I391">(B391-_xlfn.XLOOKUP(A391,C:C,E:E,_xludf.NA))^2</f>
        <v>0</v>
      </c>
    </row>
    <row r="392" spans="1:9">
      <c r="A392" s="68" t="s">
        <v>125</v>
      </c>
      <c r="B392" s="69">
        <v>5</v>
      </c>
      <c r="C392"/>
      <c r="D392"/>
      <c r="I392" s="23" cm="1">
        <f t="array" ref="I392">(B392-_xlfn.XLOOKUP(A392,C:C,E:E,_xludf.NA))^2</f>
        <v>1.5625E-2</v>
      </c>
    </row>
    <row r="393" spans="1:9">
      <c r="A393" s="68" t="s">
        <v>125</v>
      </c>
      <c r="B393" s="69">
        <v>5</v>
      </c>
      <c r="C393"/>
      <c r="D393"/>
      <c r="I393" s="23" cm="1">
        <f t="array" ref="I393">(B393-_xlfn.XLOOKUP(A393,C:C,E:E,_xludf.NA))^2</f>
        <v>1.5625E-2</v>
      </c>
    </row>
    <row r="394" spans="1:9">
      <c r="A394" s="68" t="s">
        <v>126</v>
      </c>
      <c r="B394" s="69">
        <v>2</v>
      </c>
      <c r="C394"/>
      <c r="D394"/>
      <c r="I394" s="23" cm="1">
        <f t="array" ref="I394">(B394-_xlfn.XLOOKUP(A394,C:C,E:E,_xludf.NA))^2</f>
        <v>1</v>
      </c>
    </row>
    <row r="395" spans="1:9">
      <c r="A395" s="68" t="s">
        <v>125</v>
      </c>
      <c r="B395" s="69">
        <v>5</v>
      </c>
      <c r="C395"/>
      <c r="D395"/>
      <c r="I395" s="23" cm="1">
        <f t="array" ref="I395">(B395-_xlfn.XLOOKUP(A395,C:C,E:E,_xludf.NA))^2</f>
        <v>1.5625E-2</v>
      </c>
    </row>
    <row r="396" spans="1:9">
      <c r="A396" s="68" t="s">
        <v>126</v>
      </c>
      <c r="B396" s="69">
        <v>3</v>
      </c>
      <c r="C396"/>
      <c r="D396"/>
      <c r="I396" s="23" cm="1">
        <f t="array" ref="I396">(B396-_xlfn.XLOOKUP(A396,C:C,E:E,_xludf.NA))^2</f>
        <v>0</v>
      </c>
    </row>
    <row r="397" spans="1:9">
      <c r="A397" s="68" t="s">
        <v>126</v>
      </c>
      <c r="B397" s="69">
        <v>3</v>
      </c>
      <c r="C397"/>
      <c r="D397"/>
      <c r="I397" s="23" cm="1">
        <f t="array" ref="I397">(B397-_xlfn.XLOOKUP(A397,C:C,E:E,_xludf.NA))^2</f>
        <v>0</v>
      </c>
    </row>
    <row r="398" spans="1:9">
      <c r="A398" s="68" t="s">
        <v>126</v>
      </c>
      <c r="B398" s="69">
        <v>3</v>
      </c>
      <c r="C398"/>
      <c r="D398"/>
      <c r="I398" s="23" cm="1">
        <f t="array" ref="I398">(B398-_xlfn.XLOOKUP(A398,C:C,E:E,_xludf.NA))^2</f>
        <v>0</v>
      </c>
    </row>
    <row r="399" spans="1:9">
      <c r="A399" s="68" t="s">
        <v>126</v>
      </c>
      <c r="B399" s="69">
        <v>3</v>
      </c>
      <c r="C399"/>
      <c r="D399"/>
      <c r="I399" s="23" cm="1">
        <f t="array" ref="I399">(B399-_xlfn.XLOOKUP(A399,C:C,E:E,_xludf.NA))^2</f>
        <v>0</v>
      </c>
    </row>
    <row r="400" spans="1:9">
      <c r="A400" s="68" t="s">
        <v>127</v>
      </c>
      <c r="B400" s="69">
        <v>3</v>
      </c>
      <c r="C400"/>
      <c r="D400"/>
      <c r="I400" s="23" cm="1">
        <f t="array" ref="I400">(B400-_xlfn.XLOOKUP(A400,C:C,E:E,_xludf.NA))^2</f>
        <v>0.765625</v>
      </c>
    </row>
    <row r="401" spans="1:9">
      <c r="A401" s="68" t="s">
        <v>127</v>
      </c>
      <c r="B401" s="69">
        <v>3</v>
      </c>
      <c r="C401"/>
      <c r="D401"/>
      <c r="I401" s="23" cm="1">
        <f t="array" ref="I401">(B401-_xlfn.XLOOKUP(A401,C:C,E:E,_xludf.NA))^2</f>
        <v>0.765625</v>
      </c>
    </row>
    <row r="402" spans="1:9">
      <c r="A402" s="68" t="s">
        <v>126</v>
      </c>
      <c r="B402" s="69">
        <v>4</v>
      </c>
      <c r="C402"/>
      <c r="D402"/>
      <c r="I402" s="23" cm="1">
        <f t="array" ref="I402">(B402-_xlfn.XLOOKUP(A402,C:C,E:E,_xludf.NA))^2</f>
        <v>1</v>
      </c>
    </row>
    <row r="403" spans="1:9">
      <c r="A403" s="68" t="s">
        <v>127</v>
      </c>
      <c r="B403" s="69">
        <v>2</v>
      </c>
      <c r="C403"/>
      <c r="D403"/>
      <c r="I403" s="23" cm="1">
        <f t="array" ref="I403">(B403-_xlfn.XLOOKUP(A403,C:C,E:E,_xludf.NA))^2</f>
        <v>1.5625E-2</v>
      </c>
    </row>
    <row r="404" spans="1:9">
      <c r="A404" s="68" t="s">
        <v>127</v>
      </c>
      <c r="B404" s="69">
        <v>1</v>
      </c>
      <c r="C404"/>
      <c r="D404"/>
      <c r="I404" s="23" cm="1">
        <f t="array" ref="I404">(B404-_xlfn.XLOOKUP(A404,C:C,E:E,_xludf.NA))^2</f>
        <v>1.265625</v>
      </c>
    </row>
    <row r="405" spans="1:9">
      <c r="A405" s="68" t="s">
        <v>127</v>
      </c>
      <c r="B405" s="69">
        <v>2</v>
      </c>
      <c r="C405"/>
      <c r="D405"/>
      <c r="I405" s="23" cm="1">
        <f t="array" ref="I405">(B405-_xlfn.XLOOKUP(A405,C:C,E:E,_xludf.NA))^2</f>
        <v>1.5625E-2</v>
      </c>
    </row>
    <row r="406" spans="1:9">
      <c r="A406" s="68" t="s">
        <v>126</v>
      </c>
      <c r="B406" s="69">
        <v>3</v>
      </c>
      <c r="C406"/>
      <c r="D406"/>
      <c r="I406" s="23" cm="1">
        <f t="array" ref="I406">(B406-_xlfn.XLOOKUP(A406,C:C,E:E,_xludf.NA))^2</f>
        <v>0</v>
      </c>
    </row>
    <row r="407" spans="1:9">
      <c r="A407" s="68" t="s">
        <v>127</v>
      </c>
      <c r="B407" s="69">
        <v>3</v>
      </c>
      <c r="C407"/>
      <c r="D407"/>
      <c r="I407" s="23" cm="1">
        <f t="array" ref="I407">(B407-_xlfn.XLOOKUP(A407,C:C,E:E,_xludf.NA))^2</f>
        <v>0.765625</v>
      </c>
    </row>
    <row r="408" spans="1:9">
      <c r="A408" s="68" t="s">
        <v>127</v>
      </c>
      <c r="B408" s="69">
        <v>3</v>
      </c>
      <c r="C408"/>
      <c r="D408"/>
      <c r="I408" s="23" cm="1">
        <f t="array" ref="I408">(B408-_xlfn.XLOOKUP(A408,C:C,E:E,_xludf.NA))^2</f>
        <v>0.765625</v>
      </c>
    </row>
    <row r="409" spans="1:9">
      <c r="A409" s="68" t="s">
        <v>128</v>
      </c>
      <c r="B409" s="69">
        <v>5</v>
      </c>
      <c r="C409"/>
      <c r="D409"/>
      <c r="I409" s="23" cm="1">
        <f t="array" ref="I409">(B409-_xlfn.XLOOKUP(A409,C:C,E:E,_xludf.NA))^2</f>
        <v>0.140625</v>
      </c>
    </row>
    <row r="410" spans="1:9">
      <c r="A410" s="68" t="s">
        <v>128</v>
      </c>
      <c r="B410" s="69">
        <v>5</v>
      </c>
      <c r="C410"/>
      <c r="D410"/>
      <c r="I410" s="23" cm="1">
        <f t="array" ref="I410">(B410-_xlfn.XLOOKUP(A410,C:C,E:E,_xludf.NA))^2</f>
        <v>0.140625</v>
      </c>
    </row>
    <row r="411" spans="1:9">
      <c r="A411" s="68" t="s">
        <v>128</v>
      </c>
      <c r="B411" s="69">
        <v>5</v>
      </c>
      <c r="C411"/>
      <c r="D411"/>
      <c r="I411" s="23" cm="1">
        <f t="array" ref="I411">(B411-_xlfn.XLOOKUP(A411,C:C,E:E,_xludf.NA))^2</f>
        <v>0.140625</v>
      </c>
    </row>
    <row r="412" spans="1:9">
      <c r="A412" s="68" t="s">
        <v>128</v>
      </c>
      <c r="B412" s="69">
        <v>4</v>
      </c>
      <c r="C412"/>
      <c r="D412"/>
      <c r="I412" s="23" cm="1">
        <f t="array" ref="I412">(B412-_xlfn.XLOOKUP(A412,C:C,E:E,_xludf.NA))^2</f>
        <v>0.390625</v>
      </c>
    </row>
    <row r="413" spans="1:9">
      <c r="A413" s="68" t="s">
        <v>128</v>
      </c>
      <c r="B413" s="69">
        <v>5</v>
      </c>
      <c r="C413"/>
      <c r="D413"/>
      <c r="I413" s="23" cm="1">
        <f t="array" ref="I413">(B413-_xlfn.XLOOKUP(A413,C:C,E:E,_xludf.NA))^2</f>
        <v>0.140625</v>
      </c>
    </row>
    <row r="414" spans="1:9">
      <c r="A414" s="68" t="s">
        <v>128</v>
      </c>
      <c r="B414" s="69">
        <v>5</v>
      </c>
      <c r="C414"/>
      <c r="D414"/>
      <c r="I414" s="23" cm="1">
        <f t="array" ref="I414">(B414-_xlfn.XLOOKUP(A414,C:C,E:E,_xludf.NA))^2</f>
        <v>0.140625</v>
      </c>
    </row>
    <row r="415" spans="1:9">
      <c r="A415" s="68" t="s">
        <v>128</v>
      </c>
      <c r="B415" s="69">
        <v>4</v>
      </c>
      <c r="C415"/>
      <c r="D415"/>
      <c r="I415" s="23" cm="1">
        <f t="array" ref="I415">(B415-_xlfn.XLOOKUP(A415,C:C,E:E,_xludf.NA))^2</f>
        <v>0.390625</v>
      </c>
    </row>
    <row r="416" spans="1:9">
      <c r="A416" s="68" t="s">
        <v>128</v>
      </c>
      <c r="B416" s="69">
        <v>4</v>
      </c>
      <c r="C416"/>
      <c r="D416"/>
      <c r="I416" s="23" cm="1">
        <f t="array" ref="I416">(B416-_xlfn.XLOOKUP(A416,C:C,E:E,_xludf.NA))^2</f>
        <v>0.390625</v>
      </c>
    </row>
    <row r="417" spans="1:9">
      <c r="A417" s="68" t="s">
        <v>129</v>
      </c>
      <c r="B417" s="69">
        <v>5</v>
      </c>
      <c r="C417"/>
      <c r="D417"/>
      <c r="I417" s="23" cm="1">
        <f t="array" ref="I417">(B417-_xlfn.XLOOKUP(A417,C:C,E:E,_xludf.NA))^2</f>
        <v>0</v>
      </c>
    </row>
    <row r="418" spans="1:9">
      <c r="A418" s="68" t="s">
        <v>129</v>
      </c>
      <c r="B418" s="69">
        <v>5</v>
      </c>
      <c r="C418"/>
      <c r="D418"/>
      <c r="I418" s="23" cm="1">
        <f t="array" ref="I418">(B418-_xlfn.XLOOKUP(A418,C:C,E:E,_xludf.NA))^2</f>
        <v>0</v>
      </c>
    </row>
    <row r="419" spans="1:9">
      <c r="A419" s="68" t="s">
        <v>129</v>
      </c>
      <c r="B419" s="69">
        <v>5</v>
      </c>
      <c r="C419"/>
      <c r="D419"/>
      <c r="I419" s="23" cm="1">
        <f t="array" ref="I419">(B419-_xlfn.XLOOKUP(A419,C:C,E:E,_xludf.NA))^2</f>
        <v>0</v>
      </c>
    </row>
    <row r="420" spans="1:9">
      <c r="A420" s="68" t="s">
        <v>129</v>
      </c>
      <c r="B420" s="69">
        <v>5</v>
      </c>
      <c r="C420"/>
      <c r="D420"/>
      <c r="I420" s="23" cm="1">
        <f t="array" ref="I420">(B420-_xlfn.XLOOKUP(A420,C:C,E:E,_xludf.NA))^2</f>
        <v>0</v>
      </c>
    </row>
    <row r="421" spans="1:9">
      <c r="A421" s="68" t="s">
        <v>129</v>
      </c>
      <c r="B421" s="69">
        <v>5</v>
      </c>
      <c r="C421"/>
      <c r="D421"/>
      <c r="I421" s="23" cm="1">
        <f t="array" ref="I421">(B421-_xlfn.XLOOKUP(A421,C:C,E:E,_xludf.NA))^2</f>
        <v>0</v>
      </c>
    </row>
    <row r="422" spans="1:9">
      <c r="A422" s="68" t="s">
        <v>129</v>
      </c>
      <c r="B422" s="69">
        <v>5</v>
      </c>
      <c r="C422"/>
      <c r="D422"/>
      <c r="I422" s="23" cm="1">
        <f t="array" ref="I422">(B422-_xlfn.XLOOKUP(A422,C:C,E:E,_xludf.NA))^2</f>
        <v>0</v>
      </c>
    </row>
    <row r="423" spans="1:9">
      <c r="A423" s="68" t="s">
        <v>129</v>
      </c>
      <c r="B423" s="69">
        <v>5</v>
      </c>
      <c r="C423"/>
      <c r="D423"/>
      <c r="I423" s="23" cm="1">
        <f t="array" ref="I423">(B423-_xlfn.XLOOKUP(A423,C:C,E:E,_xludf.NA))^2</f>
        <v>0</v>
      </c>
    </row>
    <row r="424" spans="1:9">
      <c r="A424" s="68" t="s">
        <v>129</v>
      </c>
      <c r="B424" s="69">
        <v>5</v>
      </c>
      <c r="C424"/>
      <c r="D424"/>
      <c r="I424" s="23" cm="1">
        <f t="array" ref="I424">(B424-_xlfn.XLOOKUP(A424,C:C,E:E,_xludf.NA))^2</f>
        <v>0</v>
      </c>
    </row>
    <row r="425" spans="1:9">
      <c r="A425" s="68" t="s">
        <v>130</v>
      </c>
      <c r="B425" s="69">
        <v>5</v>
      </c>
      <c r="C425"/>
      <c r="D425"/>
      <c r="I425" s="23" cm="1">
        <f t="array" ref="I425">(B425-_xlfn.XLOOKUP(A425,C:C,E:E,_xludf.NA))^2</f>
        <v>0</v>
      </c>
    </row>
    <row r="426" spans="1:9">
      <c r="A426" s="68" t="s">
        <v>130</v>
      </c>
      <c r="B426" s="69">
        <v>5</v>
      </c>
      <c r="C426"/>
      <c r="D426"/>
      <c r="I426" s="23" cm="1">
        <f t="array" ref="I426">(B426-_xlfn.XLOOKUP(A426,C:C,E:E,_xludf.NA))^2</f>
        <v>0</v>
      </c>
    </row>
    <row r="427" spans="1:9">
      <c r="A427" s="68" t="s">
        <v>130</v>
      </c>
      <c r="B427" s="69">
        <v>5</v>
      </c>
      <c r="C427"/>
      <c r="D427"/>
      <c r="I427" s="23" cm="1">
        <f t="array" ref="I427">(B427-_xlfn.XLOOKUP(A427,C:C,E:E,_xludf.NA))^2</f>
        <v>0</v>
      </c>
    </row>
    <row r="428" spans="1:9">
      <c r="A428" s="68" t="s">
        <v>130</v>
      </c>
      <c r="B428" s="69">
        <v>5</v>
      </c>
      <c r="C428"/>
      <c r="D428"/>
      <c r="I428" s="23" cm="1">
        <f t="array" ref="I428">(B428-_xlfn.XLOOKUP(A428,C:C,E:E,_xludf.NA))^2</f>
        <v>0</v>
      </c>
    </row>
    <row r="429" spans="1:9">
      <c r="A429" s="68" t="s">
        <v>130</v>
      </c>
      <c r="B429" s="69">
        <v>5</v>
      </c>
      <c r="C429"/>
      <c r="D429"/>
      <c r="I429" s="23" cm="1">
        <f t="array" ref="I429">(B429-_xlfn.XLOOKUP(A429,C:C,E:E,_xludf.NA))^2</f>
        <v>0</v>
      </c>
    </row>
    <row r="430" spans="1:9">
      <c r="A430" s="68" t="s">
        <v>130</v>
      </c>
      <c r="B430" s="69">
        <v>5</v>
      </c>
      <c r="C430"/>
      <c r="D430"/>
      <c r="I430" s="23" cm="1">
        <f t="array" ref="I430">(B430-_xlfn.XLOOKUP(A430,C:C,E:E,_xludf.NA))^2</f>
        <v>0</v>
      </c>
    </row>
    <row r="431" spans="1:9">
      <c r="A431" s="68" t="s">
        <v>130</v>
      </c>
      <c r="B431" s="69">
        <v>5</v>
      </c>
      <c r="C431"/>
      <c r="D431"/>
      <c r="I431" s="23" cm="1">
        <f t="array" ref="I431">(B431-_xlfn.XLOOKUP(A431,C:C,E:E,_xludf.NA))^2</f>
        <v>0</v>
      </c>
    </row>
    <row r="432" spans="1:9">
      <c r="A432" s="68" t="s">
        <v>130</v>
      </c>
      <c r="B432" s="69">
        <v>5</v>
      </c>
      <c r="C432"/>
      <c r="D432"/>
      <c r="I432" s="23" cm="1">
        <f t="array" ref="I432">(B432-_xlfn.XLOOKUP(A432,C:C,E:E,_xludf.NA))^2</f>
        <v>0</v>
      </c>
    </row>
    <row r="433" spans="1:9">
      <c r="A433" s="68" t="s">
        <v>131</v>
      </c>
      <c r="B433" s="69">
        <v>5</v>
      </c>
      <c r="C433"/>
      <c r="D433"/>
      <c r="I433" s="23" cm="1">
        <f t="array" ref="I433">(B433-_xlfn.XLOOKUP(A433,C:C,E:E,_xludf.NA))^2</f>
        <v>0</v>
      </c>
    </row>
    <row r="434" spans="1:9">
      <c r="A434" s="68" t="s">
        <v>131</v>
      </c>
      <c r="B434" s="69">
        <v>5</v>
      </c>
      <c r="C434"/>
      <c r="D434"/>
      <c r="I434" s="23" cm="1">
        <f t="array" ref="I434">(B434-_xlfn.XLOOKUP(A434,C:C,E:E,_xludf.NA))^2</f>
        <v>0</v>
      </c>
    </row>
    <row r="435" spans="1:9">
      <c r="A435" s="68" t="s">
        <v>131</v>
      </c>
      <c r="B435" s="69">
        <v>5</v>
      </c>
      <c r="C435"/>
      <c r="D435"/>
      <c r="I435" s="23" cm="1">
        <f t="array" ref="I435">(B435-_xlfn.XLOOKUP(A435,C:C,E:E,_xludf.NA))^2</f>
        <v>0</v>
      </c>
    </row>
    <row r="436" spans="1:9">
      <c r="A436" s="68" t="s">
        <v>131</v>
      </c>
      <c r="B436" s="69">
        <v>5</v>
      </c>
      <c r="C436"/>
      <c r="D436"/>
      <c r="I436" s="23" cm="1">
        <f t="array" ref="I436">(B436-_xlfn.XLOOKUP(A436,C:C,E:E,_xludf.NA))^2</f>
        <v>0</v>
      </c>
    </row>
    <row r="437" spans="1:9">
      <c r="A437" s="68" t="s">
        <v>131</v>
      </c>
      <c r="B437" s="69">
        <v>5</v>
      </c>
      <c r="C437"/>
      <c r="D437"/>
      <c r="I437" s="23" cm="1">
        <f t="array" ref="I437">(B437-_xlfn.XLOOKUP(A437,C:C,E:E,_xludf.NA))^2</f>
        <v>0</v>
      </c>
    </row>
    <row r="438" spans="1:9">
      <c r="A438" s="68" t="s">
        <v>131</v>
      </c>
      <c r="B438" s="69">
        <v>5</v>
      </c>
      <c r="C438"/>
      <c r="D438"/>
      <c r="I438" s="23" cm="1">
        <f t="array" ref="I438">(B438-_xlfn.XLOOKUP(A438,C:C,E:E,_xludf.NA))^2</f>
        <v>0</v>
      </c>
    </row>
    <row r="439" spans="1:9">
      <c r="A439" s="68" t="s">
        <v>132</v>
      </c>
      <c r="B439" s="69">
        <v>5</v>
      </c>
      <c r="C439"/>
      <c r="D439"/>
      <c r="I439" s="23" cm="1">
        <f t="array" ref="I439">(B439-_xlfn.XLOOKUP(A439,C:C,E:E,_xludf.NA))^2</f>
        <v>6.25E-2</v>
      </c>
    </row>
    <row r="440" spans="1:9">
      <c r="A440" s="68" t="s">
        <v>131</v>
      </c>
      <c r="B440" s="69">
        <v>5</v>
      </c>
      <c r="C440"/>
      <c r="D440"/>
      <c r="I440" s="23" cm="1">
        <f t="array" ref="I440">(B440-_xlfn.XLOOKUP(A440,C:C,E:E,_xludf.NA))^2</f>
        <v>0</v>
      </c>
    </row>
    <row r="441" spans="1:9">
      <c r="A441" s="68" t="s">
        <v>131</v>
      </c>
      <c r="B441" s="69">
        <v>5</v>
      </c>
      <c r="C441"/>
      <c r="D441"/>
      <c r="I441" s="23" cm="1">
        <f t="array" ref="I441">(B441-_xlfn.XLOOKUP(A441,C:C,E:E,_xludf.NA))^2</f>
        <v>0</v>
      </c>
    </row>
    <row r="442" spans="1:9">
      <c r="A442" s="68" t="s">
        <v>132</v>
      </c>
      <c r="B442" s="69">
        <v>5</v>
      </c>
      <c r="C442"/>
      <c r="D442"/>
      <c r="I442" s="23" cm="1">
        <f t="array" ref="I442">(B442-_xlfn.XLOOKUP(A442,C:C,E:E,_xludf.NA))^2</f>
        <v>6.25E-2</v>
      </c>
    </row>
    <row r="443" spans="1:9">
      <c r="A443" s="68" t="s">
        <v>132</v>
      </c>
      <c r="B443" s="69">
        <v>5</v>
      </c>
      <c r="C443"/>
      <c r="D443"/>
      <c r="I443" s="23" cm="1">
        <f t="array" ref="I443">(B443-_xlfn.XLOOKUP(A443,C:C,E:E,_xludf.NA))^2</f>
        <v>6.25E-2</v>
      </c>
    </row>
    <row r="444" spans="1:9">
      <c r="A444" s="68" t="s">
        <v>132</v>
      </c>
      <c r="B444" s="69">
        <v>5</v>
      </c>
      <c r="C444"/>
      <c r="D444"/>
      <c r="I444" s="23" cm="1">
        <f t="array" ref="I444">(B444-_xlfn.XLOOKUP(A444,C:C,E:E,_xludf.NA))^2</f>
        <v>6.25E-2</v>
      </c>
    </row>
    <row r="445" spans="1:9">
      <c r="A445" s="68" t="s">
        <v>132</v>
      </c>
      <c r="B445" s="69">
        <v>5</v>
      </c>
      <c r="C445"/>
      <c r="D445"/>
      <c r="I445" s="23" cm="1">
        <f t="array" ref="I445">(B445-_xlfn.XLOOKUP(A445,C:C,E:E,_xludf.NA))^2</f>
        <v>6.25E-2</v>
      </c>
    </row>
    <row r="446" spans="1:9">
      <c r="A446" s="68" t="s">
        <v>132</v>
      </c>
      <c r="B446" s="69">
        <v>5</v>
      </c>
      <c r="C446"/>
      <c r="D446"/>
      <c r="I446" s="23" cm="1">
        <f t="array" ref="I446">(B446-_xlfn.XLOOKUP(A446,C:C,E:E,_xludf.NA))^2</f>
        <v>6.25E-2</v>
      </c>
    </row>
    <row r="447" spans="1:9">
      <c r="A447" s="68" t="s">
        <v>132</v>
      </c>
      <c r="B447" s="69">
        <v>4</v>
      </c>
      <c r="C447"/>
      <c r="D447"/>
      <c r="I447" s="23" cm="1">
        <f t="array" ref="I447">(B447-_xlfn.XLOOKUP(A447,C:C,E:E,_xludf.NA))^2</f>
        <v>0.5625</v>
      </c>
    </row>
    <row r="448" spans="1:9">
      <c r="A448" s="68" t="s">
        <v>132</v>
      </c>
      <c r="B448" s="69">
        <v>4</v>
      </c>
      <c r="C448"/>
      <c r="D448"/>
      <c r="I448" s="23" cm="1">
        <f t="array" ref="I448">(B448-_xlfn.XLOOKUP(A448,C:C,E:E,_xludf.NA))^2</f>
        <v>0.5625</v>
      </c>
    </row>
    <row r="449" spans="1:9">
      <c r="A449" s="68" t="s">
        <v>110</v>
      </c>
      <c r="B449" s="69">
        <v>5</v>
      </c>
      <c r="C449"/>
      <c r="D449"/>
      <c r="I449" s="23" cm="1">
        <f t="array" ref="I449">(B449-_xlfn.XLOOKUP(A449,C:C,E:E,_xludf.NA))^2</f>
        <v>0.25</v>
      </c>
    </row>
    <row r="450" spans="1:9">
      <c r="A450" s="68" t="s">
        <v>110</v>
      </c>
      <c r="B450" s="69">
        <v>5</v>
      </c>
      <c r="C450"/>
      <c r="D450"/>
      <c r="I450" s="23" cm="1">
        <f t="array" ref="I450">(B450-_xlfn.XLOOKUP(A450,C:C,E:E,_xludf.NA))^2</f>
        <v>0.25</v>
      </c>
    </row>
    <row r="451" spans="1:9">
      <c r="A451" s="68" t="s">
        <v>110</v>
      </c>
      <c r="B451" s="69">
        <v>5</v>
      </c>
      <c r="C451"/>
      <c r="D451"/>
      <c r="I451" s="23" cm="1">
        <f t="array" ref="I451">(B451-_xlfn.XLOOKUP(A451,C:C,E:E,_xludf.NA))^2</f>
        <v>0.25</v>
      </c>
    </row>
    <row r="452" spans="1:9">
      <c r="A452" s="68" t="s">
        <v>110</v>
      </c>
      <c r="B452" s="69">
        <v>5</v>
      </c>
      <c r="C452"/>
      <c r="D452"/>
      <c r="I452" s="23" cm="1">
        <f t="array" ref="I452">(B452-_xlfn.XLOOKUP(A452,C:C,E:E,_xludf.NA))^2</f>
        <v>0.25</v>
      </c>
    </row>
    <row r="453" spans="1:9">
      <c r="A453" s="68" t="s">
        <v>133</v>
      </c>
      <c r="B453" s="69">
        <v>0</v>
      </c>
      <c r="C453"/>
      <c r="D453"/>
      <c r="I453" s="23" cm="1">
        <f t="array" ref="I453">(B453-_xlfn.XLOOKUP(A453,C:C,E:E,_xludf.NA))^2</f>
        <v>2.0408163265306121E-2</v>
      </c>
    </row>
    <row r="454" spans="1:9">
      <c r="A454" s="68" t="s">
        <v>133</v>
      </c>
      <c r="B454" s="69">
        <v>0</v>
      </c>
      <c r="C454"/>
      <c r="D454"/>
      <c r="I454" s="23" cm="1">
        <f t="array" ref="I454">(B454-_xlfn.XLOOKUP(A454,C:C,E:E,_xludf.NA))^2</f>
        <v>2.0408163265306121E-2</v>
      </c>
    </row>
    <row r="455" spans="1:9">
      <c r="A455" s="68" t="s">
        <v>133</v>
      </c>
      <c r="B455" s="69">
        <v>0</v>
      </c>
      <c r="C455"/>
      <c r="D455"/>
      <c r="I455" s="23" cm="1">
        <f t="array" ref="I455">(B455-_xlfn.XLOOKUP(A455,C:C,E:E,_xludf.NA))^2</f>
        <v>2.0408163265306121E-2</v>
      </c>
    </row>
    <row r="456" spans="1:9">
      <c r="A456" s="68" t="s">
        <v>133</v>
      </c>
      <c r="B456" s="69">
        <v>0</v>
      </c>
      <c r="C456"/>
      <c r="D456"/>
      <c r="I456" s="23" cm="1">
        <f t="array" ref="I456">(B456-_xlfn.XLOOKUP(A456,C:C,E:E,_xludf.NA))^2</f>
        <v>2.0408163265306121E-2</v>
      </c>
    </row>
    <row r="457" spans="1:9">
      <c r="A457" s="68" t="s">
        <v>133</v>
      </c>
      <c r="B457" s="69">
        <v>0</v>
      </c>
      <c r="C457"/>
      <c r="D457"/>
      <c r="I457" s="23" cm="1">
        <f t="array" ref="I457">(B457-_xlfn.XLOOKUP(A457,C:C,E:E,_xludf.NA))^2</f>
        <v>2.0408163265306121E-2</v>
      </c>
    </row>
    <row r="458" spans="1:9">
      <c r="A458" s="68" t="s">
        <v>133</v>
      </c>
      <c r="B458" s="69">
        <v>0</v>
      </c>
      <c r="C458"/>
      <c r="D458"/>
      <c r="I458" s="23" cm="1">
        <f t="array" ref="I458">(B458-_xlfn.XLOOKUP(A458,C:C,E:E,_xludf.NA))^2</f>
        <v>2.0408163265306121E-2</v>
      </c>
    </row>
    <row r="459" spans="1:9">
      <c r="A459" s="68" t="s">
        <v>133</v>
      </c>
      <c r="B459" s="69">
        <v>1</v>
      </c>
      <c r="C459"/>
      <c r="D459"/>
      <c r="I459" s="23" cm="1">
        <f t="array" ref="I459">(B459-_xlfn.XLOOKUP(A459,C:C,E:E,_xludf.NA))^2</f>
        <v>0.73469387755102056</v>
      </c>
    </row>
    <row r="460" spans="1:9">
      <c r="A460" s="68" t="s">
        <v>134</v>
      </c>
      <c r="B460" s="69">
        <v>5</v>
      </c>
      <c r="C460"/>
      <c r="D460"/>
      <c r="I460" s="23" cm="1">
        <f t="array" ref="I460">(B460-_xlfn.XLOOKUP(A460,C:C,E:E,_xludf.NA))^2</f>
        <v>4</v>
      </c>
    </row>
    <row r="461" spans="1:9">
      <c r="A461" s="68" t="s">
        <v>134</v>
      </c>
      <c r="B461" s="69">
        <v>5</v>
      </c>
      <c r="C461"/>
      <c r="D461"/>
      <c r="I461" s="23" cm="1">
        <f t="array" ref="I461">(B461-_xlfn.XLOOKUP(A461,C:C,E:E,_xludf.NA))^2</f>
        <v>4</v>
      </c>
    </row>
    <row r="462" spans="1:9">
      <c r="A462" s="68" t="s">
        <v>134</v>
      </c>
      <c r="B462" s="69">
        <v>5</v>
      </c>
      <c r="C462"/>
      <c r="D462"/>
      <c r="I462" s="23" cm="1">
        <f t="array" ref="I462">(B462-_xlfn.XLOOKUP(A462,C:C,E:E,_xludf.NA))^2</f>
        <v>4</v>
      </c>
    </row>
    <row r="463" spans="1:9">
      <c r="A463" s="68" t="s">
        <v>134</v>
      </c>
      <c r="B463" s="69">
        <v>3</v>
      </c>
      <c r="C463"/>
      <c r="D463"/>
      <c r="I463" s="23" cm="1">
        <f t="array" ref="I463">(B463-_xlfn.XLOOKUP(A463,C:C,E:E,_xludf.NA))^2</f>
        <v>0</v>
      </c>
    </row>
    <row r="464" spans="1:9">
      <c r="A464" s="68" t="s">
        <v>134</v>
      </c>
      <c r="B464" s="69">
        <v>0</v>
      </c>
      <c r="C464"/>
      <c r="D464"/>
      <c r="I464" s="23" cm="1">
        <f t="array" ref="I464">(B464-_xlfn.XLOOKUP(A464,C:C,E:E,_xludf.NA))^2</f>
        <v>9</v>
      </c>
    </row>
    <row r="465" spans="1:9">
      <c r="A465" s="68" t="s">
        <v>134</v>
      </c>
      <c r="B465" s="69">
        <v>0</v>
      </c>
      <c r="C465"/>
      <c r="D465"/>
      <c r="I465" s="23" cm="1">
        <f t="array" ref="I465">(B465-_xlfn.XLOOKUP(A465,C:C,E:E,_xludf.NA))^2</f>
        <v>9</v>
      </c>
    </row>
    <row r="466" spans="1:9">
      <c r="A466" s="68" t="s">
        <v>127</v>
      </c>
      <c r="B466" s="69">
        <v>0</v>
      </c>
      <c r="C466"/>
      <c r="D466"/>
      <c r="I466" s="23" cm="1">
        <f t="array" ref="I466">(B466-_xlfn.XLOOKUP(A466,C:C,E:E,_xludf.NA))^2</f>
        <v>4.515625</v>
      </c>
    </row>
    <row r="467" spans="1:9">
      <c r="A467" s="68" t="s">
        <v>135</v>
      </c>
      <c r="B467" s="69">
        <v>4</v>
      </c>
      <c r="C467"/>
      <c r="D467"/>
      <c r="I467" s="23" cm="1">
        <f t="array" ref="I467">(B467-_xlfn.XLOOKUP(A467,C:C,E:E,_xludf.NA))^2</f>
        <v>2.25</v>
      </c>
    </row>
    <row r="468" spans="1:9">
      <c r="A468" s="68" t="s">
        <v>135</v>
      </c>
      <c r="B468" s="69">
        <v>4</v>
      </c>
      <c r="C468"/>
      <c r="D468"/>
      <c r="I468" s="23" cm="1">
        <f t="array" ref="I468">(B468-_xlfn.XLOOKUP(A468,C:C,E:E,_xludf.NA))^2</f>
        <v>2.25</v>
      </c>
    </row>
    <row r="469" spans="1:9">
      <c r="A469" s="68" t="s">
        <v>135</v>
      </c>
      <c r="B469" s="69">
        <v>3</v>
      </c>
      <c r="C469"/>
      <c r="D469"/>
      <c r="I469" s="23" cm="1">
        <f t="array" ref="I469">(B469-_xlfn.XLOOKUP(A469,C:C,E:E,_xludf.NA))^2</f>
        <v>0.25</v>
      </c>
    </row>
    <row r="470" spans="1:9">
      <c r="A470" s="68" t="s">
        <v>135</v>
      </c>
      <c r="B470" s="69">
        <v>5</v>
      </c>
      <c r="C470"/>
      <c r="D470"/>
      <c r="I470" s="23" cm="1">
        <f t="array" ref="I470">(B470-_xlfn.XLOOKUP(A470,C:C,E:E,_xludf.NA))^2</f>
        <v>6.25</v>
      </c>
    </row>
    <row r="471" spans="1:9">
      <c r="A471" s="68" t="s">
        <v>135</v>
      </c>
      <c r="B471" s="69">
        <v>0</v>
      </c>
      <c r="C471"/>
      <c r="D471"/>
      <c r="I471" s="23" cm="1">
        <f t="array" ref="I471">(B471-_xlfn.XLOOKUP(A471,C:C,E:E,_xludf.NA))^2</f>
        <v>6.25</v>
      </c>
    </row>
    <row r="472" spans="1:9">
      <c r="A472" s="68" t="s">
        <v>135</v>
      </c>
      <c r="B472" s="69">
        <v>0</v>
      </c>
      <c r="C472"/>
      <c r="D472"/>
      <c r="I472" s="23" cm="1">
        <f t="array" ref="I472">(B472-_xlfn.XLOOKUP(A472,C:C,E:E,_xludf.NA))^2</f>
        <v>6.25</v>
      </c>
    </row>
    <row r="473" spans="1:9">
      <c r="A473" s="68" t="s">
        <v>135</v>
      </c>
      <c r="B473" s="69">
        <v>2</v>
      </c>
      <c r="C473"/>
      <c r="D473"/>
      <c r="I473" s="23" cm="1">
        <f t="array" ref="I473">(B473-_xlfn.XLOOKUP(A473,C:C,E:E,_xludf.NA))^2</f>
        <v>0.25</v>
      </c>
    </row>
    <row r="474" spans="1:9">
      <c r="A474" s="68" t="s">
        <v>135</v>
      </c>
      <c r="B474" s="69">
        <v>2</v>
      </c>
      <c r="C474"/>
      <c r="D474"/>
      <c r="I474" s="23" cm="1">
        <f t="array" ref="I474">(B474-_xlfn.XLOOKUP(A474,C:C,E:E,_xludf.NA))^2</f>
        <v>0.25</v>
      </c>
    </row>
    <row r="475" spans="1:9" ht="15.75" thickBot="1">
      <c r="A475" s="70" t="s">
        <v>129</v>
      </c>
      <c r="B475" s="71">
        <v>5</v>
      </c>
      <c r="C475"/>
      <c r="D475"/>
      <c r="I475" s="23" cm="1">
        <f t="array" ref="I475">(B475-_xlfn.XLOOKUP(A475,C:C,E:E,_xludf.NA))^2</f>
        <v>0</v>
      </c>
    </row>
  </sheetData>
  <autoFilter ref="A1:L475" xr:uid="{4C0E68C1-2764-47E2-A294-0EEB1AEB9DFD}"/>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A8E6A-B6D1-4814-B9A4-8814504977FD}">
  <sheetPr>
    <tabColor rgb="FFFFC000"/>
    <pageSetUpPr fitToPage="1"/>
  </sheetPr>
  <dimension ref="A1:P44"/>
  <sheetViews>
    <sheetView zoomScaleNormal="100" workbookViewId="0">
      <selection activeCell="R16" sqref="R16"/>
    </sheetView>
    <sheetView workbookViewId="1">
      <selection activeCell="S17" sqref="S17"/>
    </sheetView>
  </sheetViews>
  <sheetFormatPr defaultRowHeight="15"/>
  <cols>
    <col min="2" max="2" width="9.140625" style="2"/>
    <col min="6" max="6" width="10" bestFit="1" customWidth="1"/>
    <col min="16" max="16" width="26.5703125" bestFit="1" customWidth="1"/>
  </cols>
  <sheetData>
    <row r="1" spans="1:16" ht="18">
      <c r="A1" s="32" t="s">
        <v>136</v>
      </c>
      <c r="B1" s="33"/>
      <c r="C1" s="34"/>
      <c r="D1" s="34"/>
      <c r="E1" s="34"/>
      <c r="F1" s="34"/>
      <c r="G1" s="34"/>
      <c r="H1" s="34"/>
      <c r="I1" s="34"/>
      <c r="J1" s="34"/>
      <c r="K1" s="34"/>
      <c r="L1" s="51"/>
      <c r="M1" s="1"/>
      <c r="N1" s="1"/>
      <c r="O1" s="1"/>
      <c r="P1" s="96" t="s">
        <v>137</v>
      </c>
    </row>
    <row r="2" spans="1:16" ht="18">
      <c r="A2" s="37"/>
      <c r="B2"/>
      <c r="C2" s="1"/>
      <c r="D2" s="1"/>
      <c r="E2" s="1"/>
      <c r="F2" s="1"/>
      <c r="G2" s="1"/>
      <c r="H2" s="1"/>
      <c r="I2" s="1"/>
      <c r="J2" s="1"/>
      <c r="K2" s="1"/>
      <c r="L2" s="41"/>
      <c r="M2" s="1"/>
      <c r="N2" s="1"/>
      <c r="O2" s="1"/>
      <c r="P2" s="81" t="s">
        <v>9</v>
      </c>
    </row>
    <row r="3" spans="1:16" ht="18">
      <c r="A3" s="37"/>
      <c r="B3"/>
      <c r="C3" s="1"/>
      <c r="G3" s="1"/>
      <c r="H3" s="1"/>
      <c r="I3" s="1"/>
      <c r="J3" s="1"/>
      <c r="K3" s="1"/>
      <c r="L3" s="41"/>
      <c r="M3" s="1"/>
      <c r="N3" s="1"/>
      <c r="O3" s="1"/>
      <c r="P3" s="82">
        <v>10</v>
      </c>
    </row>
    <row r="4" spans="1:16" ht="18">
      <c r="A4" s="37"/>
      <c r="B4"/>
      <c r="C4" s="1"/>
      <c r="D4" s="1"/>
      <c r="E4" t="s">
        <v>138</v>
      </c>
      <c r="F4" s="1"/>
      <c r="G4" s="1"/>
      <c r="H4" s="1"/>
      <c r="I4" s="1"/>
      <c r="J4" s="1"/>
      <c r="K4" s="1"/>
      <c r="L4" s="41"/>
      <c r="M4" s="1"/>
      <c r="N4" s="1"/>
      <c r="O4" s="1"/>
      <c r="P4" s="81"/>
    </row>
    <row r="5" spans="1:16">
      <c r="A5" s="40" t="s">
        <v>139</v>
      </c>
      <c r="B5"/>
      <c r="C5" s="1"/>
      <c r="D5" s="1"/>
      <c r="E5" s="4">
        <v>0.2</v>
      </c>
      <c r="F5" s="4"/>
      <c r="G5" s="1"/>
      <c r="H5" s="1"/>
      <c r="I5" s="1"/>
      <c r="J5" s="1"/>
      <c r="K5" s="1"/>
      <c r="L5" s="41"/>
      <c r="M5" s="1"/>
      <c r="N5" s="1"/>
      <c r="O5" s="1"/>
      <c r="P5" s="81">
        <f>E5</f>
        <v>0.2</v>
      </c>
    </row>
    <row r="6" spans="1:16" s="1" customFormat="1" ht="14.25">
      <c r="A6" s="40" t="s">
        <v>140</v>
      </c>
      <c r="E6" s="4">
        <v>0.4</v>
      </c>
      <c r="F6" s="87"/>
      <c r="L6" s="41"/>
      <c r="P6" s="81">
        <f>E6</f>
        <v>0.4</v>
      </c>
    </row>
    <row r="7" spans="1:16">
      <c r="A7" s="40" t="s">
        <v>141</v>
      </c>
      <c r="B7"/>
      <c r="C7" s="1"/>
      <c r="D7" s="1"/>
      <c r="E7" s="4">
        <v>0.05</v>
      </c>
      <c r="F7" s="4"/>
      <c r="G7" s="1"/>
      <c r="H7" s="1"/>
      <c r="I7" s="1"/>
      <c r="J7" s="1"/>
      <c r="K7" s="1"/>
      <c r="L7" s="41"/>
      <c r="M7" s="1"/>
      <c r="N7" s="1"/>
      <c r="O7" s="1"/>
      <c r="P7" s="81">
        <f>E7</f>
        <v>0.05</v>
      </c>
    </row>
    <row r="8" spans="1:16">
      <c r="A8" s="40" t="s">
        <v>142</v>
      </c>
      <c r="B8"/>
      <c r="C8" s="1"/>
      <c r="D8" s="1"/>
      <c r="E8" s="4">
        <v>0.8</v>
      </c>
      <c r="F8" s="4"/>
      <c r="G8" s="1"/>
      <c r="H8" s="1"/>
      <c r="I8" s="1"/>
      <c r="J8" s="1"/>
      <c r="K8" s="1"/>
      <c r="L8" s="41"/>
      <c r="M8" s="1"/>
      <c r="N8" s="1"/>
      <c r="O8" s="1"/>
      <c r="P8" s="81">
        <f>E8</f>
        <v>0.8</v>
      </c>
    </row>
    <row r="9" spans="1:16" ht="15.75" thickBot="1">
      <c r="A9" s="40"/>
      <c r="B9"/>
      <c r="C9" s="1"/>
      <c r="D9" s="1"/>
      <c r="F9" s="1"/>
      <c r="G9" s="1"/>
      <c r="H9" s="1"/>
      <c r="I9" s="1"/>
      <c r="J9" s="1"/>
      <c r="K9" s="1"/>
      <c r="L9" s="41"/>
      <c r="M9" s="1"/>
      <c r="N9" s="1"/>
      <c r="O9" s="1"/>
      <c r="P9" s="81"/>
    </row>
    <row r="10" spans="1:16" ht="15.75" thickBot="1">
      <c r="A10" s="42" t="s">
        <v>143</v>
      </c>
      <c r="B10" s="6"/>
      <c r="C10" s="7"/>
      <c r="D10" s="7"/>
      <c r="E10" s="111">
        <f>P38</f>
        <v>64.784270752384018</v>
      </c>
      <c r="F10" s="8"/>
      <c r="G10" s="1"/>
      <c r="H10" s="1"/>
      <c r="I10" s="1"/>
      <c r="J10" s="1"/>
      <c r="K10" s="1"/>
      <c r="L10" s="41"/>
      <c r="M10" s="1"/>
      <c r="N10" s="1"/>
      <c r="O10" s="1"/>
      <c r="P10" s="81" t="s">
        <v>16</v>
      </c>
    </row>
    <row r="11" spans="1:16">
      <c r="A11" s="42" t="s">
        <v>17</v>
      </c>
      <c r="B11" s="9"/>
      <c r="C11" s="5"/>
      <c r="D11" s="5"/>
      <c r="E11" s="110" t="str">
        <f>IF(P35=P38,"Yes","No")</f>
        <v>Yes</v>
      </c>
      <c r="F11" s="10"/>
      <c r="G11" s="1"/>
      <c r="H11" s="1"/>
      <c r="I11" s="1"/>
      <c r="J11" s="1"/>
      <c r="K11" s="1"/>
      <c r="L11" s="41"/>
      <c r="M11" s="1"/>
      <c r="N11" s="1"/>
      <c r="O11" s="1"/>
      <c r="P11" s="83">
        <f>2*((TINV((2*(1-P$8)),($P$3-1))+TINV(P$7,($P$3-1)))^2)*(P$6^2/P$5^2)</f>
        <v>79.156433169351658</v>
      </c>
    </row>
    <row r="12" spans="1:16">
      <c r="A12" s="44"/>
      <c r="B12"/>
      <c r="C12" s="1"/>
      <c r="D12" s="1"/>
      <c r="E12" s="1"/>
      <c r="F12" s="1"/>
      <c r="L12" s="38"/>
      <c r="O12" s="1"/>
      <c r="P12" s="81"/>
    </row>
    <row r="13" spans="1:16">
      <c r="A13" s="45"/>
      <c r="B13" s="11"/>
      <c r="C13" s="11"/>
      <c r="D13" s="11"/>
      <c r="E13" s="11"/>
      <c r="F13" s="11"/>
      <c r="L13" s="38"/>
      <c r="P13" s="81" t="s">
        <v>19</v>
      </c>
    </row>
    <row r="14" spans="1:16">
      <c r="A14" s="45"/>
      <c r="B14" s="11"/>
      <c r="C14" s="11"/>
      <c r="D14" s="11"/>
      <c r="E14" s="11"/>
      <c r="F14" s="11"/>
      <c r="L14" s="38"/>
      <c r="P14" s="83">
        <f>2*((TINV((2*(1-P$8)),(P$11-1))+TINV(P$7,(P$11-1)))^2)*(P$6^2)*(1/P$5^2)</f>
        <v>64.393128638944333</v>
      </c>
    </row>
    <row r="15" spans="1:16">
      <c r="A15" s="45"/>
      <c r="B15" s="12"/>
      <c r="C15" s="12"/>
      <c r="D15" s="12"/>
      <c r="E15" s="12"/>
      <c r="F15" s="12"/>
      <c r="L15" s="38"/>
      <c r="P15" s="84"/>
    </row>
    <row r="16" spans="1:16">
      <c r="A16" s="44"/>
      <c r="B16" s="11"/>
      <c r="C16" s="11"/>
      <c r="D16" s="11"/>
      <c r="E16" s="11"/>
      <c r="F16" s="11"/>
      <c r="L16" s="38"/>
      <c r="P16" s="81" t="s">
        <v>23</v>
      </c>
    </row>
    <row r="17" spans="1:16" ht="18">
      <c r="A17" s="88" t="s">
        <v>144</v>
      </c>
      <c r="B17"/>
      <c r="E17" s="21"/>
      <c r="F17" s="21"/>
      <c r="L17" s="38"/>
      <c r="P17" s="83">
        <f>2*((TINV((2*(1-P$8)),(P$14-1))+TINV(P$7,(P$14-1)))^2)*(P$6^2)*(1/P$5^2)</f>
        <v>64.784270752384018</v>
      </c>
    </row>
    <row r="18" spans="1:16">
      <c r="A18" s="40" t="s">
        <v>139</v>
      </c>
      <c r="B18"/>
      <c r="E18" s="89">
        <v>0.2</v>
      </c>
      <c r="F18" s="90"/>
      <c r="L18" s="38"/>
      <c r="P18" s="84"/>
    </row>
    <row r="19" spans="1:16">
      <c r="A19" s="40" t="s">
        <v>145</v>
      </c>
      <c r="B19"/>
      <c r="E19" s="91">
        <v>0.4</v>
      </c>
      <c r="F19" s="90"/>
      <c r="L19" s="38"/>
      <c r="P19" s="81" t="s">
        <v>24</v>
      </c>
    </row>
    <row r="20" spans="1:16">
      <c r="A20" s="40" t="s">
        <v>146</v>
      </c>
      <c r="B20"/>
      <c r="E20" s="92">
        <v>0.05</v>
      </c>
      <c r="F20" s="92"/>
      <c r="L20" s="38"/>
      <c r="P20" s="83">
        <f>2*((TINV((2*(1-P$8)),(P$17-1))+TINV(P$7,(P$17-1)))^2)*(P$6^2)*(1/P$5^2)</f>
        <v>64.784270752384018</v>
      </c>
    </row>
    <row r="21" spans="1:16" ht="13.5" customHeight="1">
      <c r="A21" s="40" t="s">
        <v>147</v>
      </c>
      <c r="B21"/>
      <c r="E21" s="93">
        <v>0.8</v>
      </c>
      <c r="F21" s="90"/>
      <c r="L21" s="38"/>
      <c r="P21" s="84"/>
    </row>
    <row r="22" spans="1:16" ht="15.75" thickBot="1">
      <c r="A22" s="40"/>
      <c r="B22"/>
      <c r="L22" s="38"/>
      <c r="P22" s="81" t="s">
        <v>25</v>
      </c>
    </row>
    <row r="23" spans="1:16" ht="15.75" thickBot="1">
      <c r="A23" s="61" t="s">
        <v>148</v>
      </c>
      <c r="B23" s="48"/>
      <c r="C23" s="48"/>
      <c r="D23" s="48"/>
      <c r="E23" s="112">
        <f>((_xlfn.NORM.INV((1-E20),0,1)+_xlfn.NORM.INV(E21,0,1))^2*2*E19^2/E18^2)</f>
        <v>49.460457856158129</v>
      </c>
      <c r="F23" s="94"/>
      <c r="G23" s="48"/>
      <c r="H23" s="48"/>
      <c r="I23" s="48"/>
      <c r="J23" s="48"/>
      <c r="K23" s="48"/>
      <c r="L23" s="95"/>
      <c r="P23" s="83">
        <f>2*((TINV((2*(1-P$8)),(P$20-1))+TINV(P$7,(P$20-1)))^2)*(P$6^2)*(1/P$5^2)</f>
        <v>64.784270752384018</v>
      </c>
    </row>
    <row r="24" spans="1:16" ht="15.75" thickBot="1">
      <c r="B24"/>
      <c r="P24" s="84"/>
    </row>
    <row r="25" spans="1:16" ht="18">
      <c r="A25" s="32" t="s">
        <v>149</v>
      </c>
      <c r="B25" s="33"/>
      <c r="C25" s="34"/>
      <c r="D25" s="34"/>
      <c r="E25" s="34"/>
      <c r="F25" s="34"/>
      <c r="G25" s="34"/>
      <c r="H25" s="34"/>
      <c r="I25" s="34"/>
      <c r="J25" s="34"/>
      <c r="K25" s="34"/>
      <c r="L25" s="34"/>
      <c r="M25" s="34"/>
      <c r="N25" s="51"/>
      <c r="O25" s="1"/>
      <c r="P25" s="81" t="s">
        <v>26</v>
      </c>
    </row>
    <row r="26" spans="1:16" ht="18">
      <c r="A26" s="37"/>
      <c r="B26"/>
      <c r="C26" s="1"/>
      <c r="D26" s="1"/>
      <c r="E26" s="125" t="s">
        <v>150</v>
      </c>
      <c r="F26" s="125"/>
      <c r="N26" s="38"/>
      <c r="P26" s="83">
        <f>2*((TINV((2*(1-P$8)),(P$23-1))+TINV(P$7,(P$23-1)))^2)*(P$6^2)*(1/P$5^2)</f>
        <v>64.784270752384018</v>
      </c>
    </row>
    <row r="27" spans="1:16">
      <c r="A27" s="40" t="s">
        <v>139</v>
      </c>
      <c r="B27"/>
      <c r="C27" s="1"/>
      <c r="D27" s="1"/>
      <c r="E27" s="4">
        <f>E5</f>
        <v>0.2</v>
      </c>
      <c r="F27" s="4">
        <v>0.2</v>
      </c>
      <c r="N27" s="38"/>
      <c r="P27" s="85"/>
    </row>
    <row r="28" spans="1:16">
      <c r="A28" s="40" t="s">
        <v>145</v>
      </c>
      <c r="B28" s="1"/>
      <c r="C28" s="1"/>
      <c r="D28" s="1"/>
      <c r="E28" s="4">
        <f>E6</f>
        <v>0.4</v>
      </c>
      <c r="F28" s="4">
        <v>0.4</v>
      </c>
      <c r="N28" s="38"/>
      <c r="P28" s="81" t="s">
        <v>27</v>
      </c>
    </row>
    <row r="29" spans="1:16">
      <c r="A29" s="40" t="s">
        <v>141</v>
      </c>
      <c r="B29"/>
      <c r="C29" s="1"/>
      <c r="D29" s="1"/>
      <c r="E29" s="4">
        <v>0.05</v>
      </c>
      <c r="F29" s="4">
        <v>0.05</v>
      </c>
      <c r="N29" s="38"/>
      <c r="P29" s="83">
        <f t="shared" ref="P29" si="0">2*((TINV((2*(1-P$8)),(P$26-1))+TINV(P$7,(P$26-1)))^2)*(P$6^2)*(1/P$5^2)</f>
        <v>64.784270752384018</v>
      </c>
    </row>
    <row r="30" spans="1:16">
      <c r="A30" s="40" t="s">
        <v>142</v>
      </c>
      <c r="B30"/>
      <c r="C30" s="1"/>
      <c r="D30" s="1"/>
      <c r="E30" s="4">
        <f>E8</f>
        <v>0.8</v>
      </c>
      <c r="F30" s="4">
        <v>0.8</v>
      </c>
      <c r="N30" s="38"/>
      <c r="P30" s="84"/>
    </row>
    <row r="31" spans="1:16">
      <c r="A31" s="40" t="s">
        <v>151</v>
      </c>
      <c r="B31"/>
      <c r="C31" s="1"/>
      <c r="D31" s="1"/>
      <c r="E31" s="4">
        <f>($E$39-1)/(E32-1)</f>
        <v>0.16666666666666666</v>
      </c>
      <c r="F31" s="4">
        <f>($E$39-1)/(F32-1)</f>
        <v>0.14285714285714285</v>
      </c>
      <c r="N31" s="38"/>
      <c r="P31" s="81" t="s">
        <v>28</v>
      </c>
    </row>
    <row r="32" spans="1:16">
      <c r="A32" s="40" t="s">
        <v>152</v>
      </c>
      <c r="B32"/>
      <c r="C32" s="1"/>
      <c r="D32" s="1"/>
      <c r="E32" s="4">
        <v>13</v>
      </c>
      <c r="F32" s="4">
        <v>15</v>
      </c>
      <c r="N32" s="38"/>
      <c r="P32" s="83">
        <f t="shared" ref="P32" si="1">2*((TINV((2*(1-P$8)),(P$29-1))+TINV(P$7,(P$29-1)))^2)*(P$6^2)*(1/P$5^2)</f>
        <v>64.784270752384018</v>
      </c>
    </row>
    <row r="33" spans="1:16">
      <c r="A33" s="40"/>
      <c r="B33"/>
      <c r="C33" s="1"/>
      <c r="D33" s="1"/>
      <c r="F33" s="1"/>
      <c r="N33" s="38"/>
      <c r="P33" s="84"/>
    </row>
    <row r="34" spans="1:16" ht="15.75" thickBot="1">
      <c r="A34" s="55" t="s">
        <v>153</v>
      </c>
      <c r="B34" s="6"/>
      <c r="C34" s="7"/>
      <c r="D34" s="7"/>
      <c r="E34" s="8">
        <f>(((TINV( 2*(1-E$30), 2*E$32-2 ) + TINV(E$29, 2*E$32-2 ))^2)*2*(E$28^2)*(1/E$27^2)*(1-E$31)/(E$32-((TINV( 2*(1-E$30),2* E$32-2 ) + TINV(E$29, 2*E$32-2 ))^2)*2*(E$28^2)*(1/E$27^2)*E$31))</f>
        <v>34.985368836487901</v>
      </c>
      <c r="F34" s="8">
        <f>(((TINV( 2*(1-F$30), 2*F$32-2 ) + TINV(F$29, 2*F$32-2 ))^2)*2*(F$28^2)*(1/F$27^2)*(1-F$31)/(F$32-((TINV( 2*(1-F$30),2* F$32-2 ) + TINV(F$29, 2*F$32-2 ))^2)*2*(F$28^2)*(1/F$27^2)*F$31))</f>
        <v>10.765043478900159</v>
      </c>
      <c r="N34" s="38"/>
      <c r="P34" s="81" t="s">
        <v>29</v>
      </c>
    </row>
    <row r="35" spans="1:16" ht="15.75" thickBot="1">
      <c r="A35" s="97" t="s">
        <v>154</v>
      </c>
      <c r="B35" s="20"/>
      <c r="C35" s="17"/>
      <c r="D35" s="17"/>
      <c r="E35" s="114">
        <f>E$34*E$32</f>
        <v>454.80979487434269</v>
      </c>
      <c r="F35" s="115">
        <f>F$34*F$32</f>
        <v>161.47565218350238</v>
      </c>
      <c r="N35" s="38"/>
      <c r="P35" s="83">
        <f t="shared" ref="P35" si="2">2*((TINV((2*(1-P$8)),(P$32-1))+TINV(P$7,(P$32-1)))^2)*(P$6^2)*(1/P$5^2)</f>
        <v>64.784270752384018</v>
      </c>
    </row>
    <row r="36" spans="1:16">
      <c r="A36" s="44"/>
      <c r="N36" s="38"/>
      <c r="P36" s="84"/>
    </row>
    <row r="37" spans="1:16" ht="18">
      <c r="A37" s="88" t="s">
        <v>155</v>
      </c>
      <c r="N37" s="38"/>
      <c r="P37" s="81" t="s">
        <v>30</v>
      </c>
    </row>
    <row r="38" spans="1:16" ht="15.75" thickBot="1">
      <c r="A38" s="40" t="s">
        <v>148</v>
      </c>
      <c r="E38" s="98">
        <f>E23</f>
        <v>49.460457856158129</v>
      </c>
      <c r="F38" s="92"/>
      <c r="N38" s="38"/>
      <c r="P38" s="86">
        <f t="shared" ref="P38" si="3">2*((TINV((2*(1-P$8)),(P$35-1))+TINV(P$7,(P$35-1)))^2)*(P$6^2)*(1/P$5^2)</f>
        <v>64.784270752384018</v>
      </c>
    </row>
    <row r="39" spans="1:16">
      <c r="A39" s="40" t="s">
        <v>156</v>
      </c>
      <c r="E39" s="92">
        <v>3</v>
      </c>
      <c r="F39" s="92"/>
      <c r="N39" s="38"/>
    </row>
    <row r="40" spans="1:16" ht="18.75" thickBot="1">
      <c r="A40" s="88"/>
      <c r="N40" s="38"/>
    </row>
    <row r="41" spans="1:16" ht="15.75" thickBot="1">
      <c r="A41" s="61" t="s">
        <v>157</v>
      </c>
      <c r="B41" s="47"/>
      <c r="C41" s="48"/>
      <c r="D41" s="48"/>
      <c r="E41" s="113">
        <f>E38*E39</f>
        <v>148.38137356847437</v>
      </c>
      <c r="F41" s="99"/>
      <c r="G41" s="48"/>
      <c r="H41" s="48"/>
      <c r="I41" s="48"/>
      <c r="J41" s="48"/>
      <c r="K41" s="48"/>
      <c r="L41" s="48"/>
      <c r="M41" s="48"/>
      <c r="N41" s="95"/>
    </row>
    <row r="42" spans="1:16">
      <c r="A42" s="1"/>
    </row>
    <row r="43" spans="1:16">
      <c r="A43" s="1"/>
    </row>
    <row r="44" spans="1:16">
      <c r="A44" s="1"/>
    </row>
  </sheetData>
  <mergeCells count="1">
    <mergeCell ref="E26:F26"/>
  </mergeCells>
  <pageMargins left="0.7" right="0.7" top="0.75" bottom="0.75" header="0.51180555555555496" footer="0.51180555555555496"/>
  <pageSetup firstPageNumber="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E133-23AD-475B-A027-D40225CCF178}">
  <sheetPr>
    <tabColor rgb="FFFFC000"/>
  </sheetPr>
  <dimension ref="A1:I25"/>
  <sheetViews>
    <sheetView zoomScaleNormal="100" workbookViewId="0">
      <selection activeCell="H21" sqref="G21:H21"/>
    </sheetView>
    <sheetView tabSelected="1" workbookViewId="1">
      <selection activeCell="G23" sqref="G23"/>
    </sheetView>
  </sheetViews>
  <sheetFormatPr defaultRowHeight="15"/>
  <cols>
    <col min="3" max="3" width="15.28515625" customWidth="1"/>
    <col min="4" max="4" width="16" bestFit="1" customWidth="1"/>
    <col min="5" max="5" width="18.85546875" bestFit="1" customWidth="1"/>
    <col min="6" max="7" width="16.140625" customWidth="1"/>
  </cols>
  <sheetData>
    <row r="1" spans="1:9" ht="15.75" thickBot="1">
      <c r="A1" s="31" t="s">
        <v>158</v>
      </c>
      <c r="B1" s="1"/>
      <c r="C1" s="1"/>
      <c r="D1" s="1"/>
      <c r="E1" s="1"/>
      <c r="F1" s="1"/>
      <c r="G1" s="1"/>
    </row>
    <row r="2" spans="1:9">
      <c r="A2" s="101" t="s">
        <v>159</v>
      </c>
      <c r="B2" s="34"/>
      <c r="C2" s="34"/>
      <c r="D2" s="102">
        <v>6.4000000000000001E-2</v>
      </c>
      <c r="E2" s="15"/>
      <c r="F2" s="15"/>
      <c r="G2" s="15"/>
    </row>
    <row r="3" spans="1:9">
      <c r="A3" s="63" t="s">
        <v>160</v>
      </c>
      <c r="B3" s="1"/>
      <c r="C3" s="1"/>
      <c r="D3" s="103">
        <v>0.4</v>
      </c>
      <c r="E3" s="15"/>
      <c r="F3" s="15"/>
      <c r="G3" s="15"/>
    </row>
    <row r="4" spans="1:9">
      <c r="A4" s="40" t="s">
        <v>161</v>
      </c>
      <c r="B4" s="1"/>
      <c r="C4" s="1"/>
      <c r="D4" s="103">
        <v>0.05</v>
      </c>
      <c r="E4" s="15"/>
      <c r="F4" s="15"/>
      <c r="G4" s="15"/>
    </row>
    <row r="5" spans="1:9">
      <c r="A5" s="40" t="s">
        <v>162</v>
      </c>
      <c r="B5" s="1"/>
      <c r="C5" s="1"/>
      <c r="D5" s="103">
        <v>0.8</v>
      </c>
      <c r="E5" s="15"/>
      <c r="F5" s="15"/>
      <c r="G5" s="15"/>
    </row>
    <row r="6" spans="1:9" ht="15.75" thickBot="1">
      <c r="A6" s="40"/>
      <c r="C6" s="1"/>
      <c r="D6" s="104"/>
      <c r="E6" s="15"/>
      <c r="F6" s="15"/>
      <c r="G6" s="15"/>
    </row>
    <row r="7" spans="1:9" ht="16.5" thickTop="1" thickBot="1">
      <c r="A7" s="40" t="s">
        <v>163</v>
      </c>
      <c r="B7" s="1"/>
      <c r="C7" s="1"/>
      <c r="D7" s="105">
        <f>ROUNDUP((((D$3-D$2)*(1-(D$3-D$2))) + (D$3*(1-D$3)))*((_xlfn.NORM.INV(1- D$5, 0, 1 )+_xlfn.NORM.INV( D$4, 0, 1 ))^2)*(1/D$2^2),0)</f>
        <v>700</v>
      </c>
      <c r="E7" s="16"/>
      <c r="F7" s="16"/>
      <c r="G7" s="16"/>
      <c r="I7" s="16"/>
    </row>
    <row r="8" spans="1:9" ht="18.75" thickTop="1">
      <c r="A8" s="37"/>
      <c r="B8" s="27"/>
      <c r="C8" s="1"/>
      <c r="D8" s="41"/>
      <c r="E8" s="1"/>
      <c r="F8" s="1"/>
      <c r="G8" s="1"/>
    </row>
    <row r="9" spans="1:9">
      <c r="A9" s="106" t="s">
        <v>164</v>
      </c>
      <c r="D9" s="107" t="s">
        <v>165</v>
      </c>
      <c r="F9" s="140"/>
      <c r="G9" s="140"/>
    </row>
    <row r="10" spans="1:9">
      <c r="A10" s="40" t="s">
        <v>166</v>
      </c>
      <c r="D10" s="108">
        <f>0.16*D11</f>
        <v>6.4000000000000001E-2</v>
      </c>
    </row>
    <row r="11" spans="1:9">
      <c r="A11" s="63" t="s">
        <v>167</v>
      </c>
      <c r="D11" s="108">
        <v>0.4</v>
      </c>
    </row>
    <row r="12" spans="1:9">
      <c r="A12" s="40" t="s">
        <v>161</v>
      </c>
      <c r="D12" s="108">
        <v>0.05</v>
      </c>
    </row>
    <row r="13" spans="1:9">
      <c r="A13" s="40" t="s">
        <v>162</v>
      </c>
      <c r="D13" s="108">
        <v>0.8</v>
      </c>
    </row>
    <row r="14" spans="1:9" ht="15.75" thickBot="1">
      <c r="A14" s="40"/>
      <c r="D14" s="100"/>
    </row>
    <row r="15" spans="1:9" ht="16.5" thickTop="1" thickBot="1">
      <c r="A15" s="40" t="s">
        <v>163</v>
      </c>
      <c r="D15" s="109">
        <f>ROUNDUP((((_xlfn.NORM.INV(1-D$12,0,1)*SQRT(2*((D11+(D11-D10))/2)*(1-((D11+(D11-D10))/2))))+(_xlfn.NORM.INV(D$13,0,1)*SQRT((D11*(1-D11))+((D11-D10)*(1-(D11-D10))))))/D10)^2,0)</f>
        <v>702</v>
      </c>
      <c r="E15" s="29"/>
      <c r="F15" s="29"/>
      <c r="G15" s="29"/>
    </row>
    <row r="16" spans="1:9" ht="16.5" thickTop="1" thickBot="1">
      <c r="A16" s="46"/>
      <c r="B16" s="48"/>
      <c r="C16" s="48"/>
      <c r="D16" s="95"/>
    </row>
    <row r="17" spans="1:8">
      <c r="A17" s="1" t="s">
        <v>168</v>
      </c>
    </row>
    <row r="25" spans="1:8">
      <c r="H25" s="30"/>
    </row>
  </sheetData>
  <mergeCells count="1">
    <mergeCell ref="F9:G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2594ab3-d42a-4e76-bde3-98c81b560ae9" xsi:nil="true"/>
    <lcf76f155ced4ddcb4097134ff3c332f xmlns="842ae483-d403-464b-b057-2e3e2960b405">
      <Terms xmlns="http://schemas.microsoft.com/office/infopath/2007/PartnerControls"/>
    </lcf76f155ced4ddcb4097134ff3c332f>
    <Relevance xmlns="842ae483-d403-464b-b057-2e3e2960b405" xsi:nil="true"/>
    <Role xmlns="842ae483-d403-464b-b057-2e3e2960b4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AC28B28A445448908854D5927C39E4" ma:contentTypeVersion="20" ma:contentTypeDescription="Create a new document." ma:contentTypeScope="" ma:versionID="edc91c385689c623d31b467b7e76c421">
  <xsd:schema xmlns:xsd="http://www.w3.org/2001/XMLSchema" xmlns:xs="http://www.w3.org/2001/XMLSchema" xmlns:p="http://schemas.microsoft.com/office/2006/metadata/properties" xmlns:ns2="842ae483-d403-464b-b057-2e3e2960b405" xmlns:ns3="df7a84cd-31f9-4ef8-8346-8d7189ad4c7a" xmlns:ns4="b2594ab3-d42a-4e76-bde3-98c81b560ae9" targetNamespace="http://schemas.microsoft.com/office/2006/metadata/properties" ma:root="true" ma:fieldsID="068a61d18d35387d2d8cb969f760af65" ns2:_="" ns3:_="" ns4:_="">
    <xsd:import namespace="842ae483-d403-464b-b057-2e3e2960b405"/>
    <xsd:import namespace="df7a84cd-31f9-4ef8-8346-8d7189ad4c7a"/>
    <xsd:import namespace="b2594ab3-d42a-4e76-bde3-98c81b560ae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4:TaxCatchAll" minOccurs="0"/>
                <xsd:element ref="ns2:Role" minOccurs="0"/>
                <xsd:element ref="ns2:Relevanc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2ae483-d403-464b-b057-2e3e2960b4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e90c631-7896-4d4b-aef2-bd8af8cfcaaa" ma:termSetId="09814cd3-568e-fe90-9814-8d621ff8fb84" ma:anchorId="fba54fb3-c3e1-fe81-a776-ca4b69148c4d" ma:open="true" ma:isKeyword="false">
      <xsd:complexType>
        <xsd:sequence>
          <xsd:element ref="pc:Terms" minOccurs="0" maxOccurs="1"/>
        </xsd:sequence>
      </xsd:complexType>
    </xsd:element>
    <xsd:element name="Role" ma:index="24" nillable="true" ma:displayName="Role" ma:description="Organization by role" ma:format="Dropdown" ma:internalName="Role">
      <xsd:complexType>
        <xsd:complexContent>
          <xsd:extension base="dms:MultiChoice">
            <xsd:sequence>
              <xsd:element name="Value" maxOccurs="unbounded" minOccurs="0" nillable="true">
                <xsd:simpleType>
                  <xsd:restriction base="dms:Choice">
                    <xsd:enumeration value="PM"/>
                    <xsd:enumeration value="Developer"/>
                    <xsd:enumeration value="Email"/>
                    <xsd:enumeration value="Content"/>
                    <xsd:enumeration value="Metrics"/>
                    <xsd:enumeration value="UX/UI"/>
                    <xsd:enumeration value="All"/>
                  </xsd:restriction>
                </xsd:simpleType>
              </xsd:element>
            </xsd:sequence>
          </xsd:extension>
        </xsd:complexContent>
      </xsd:complexType>
    </xsd:element>
    <xsd:element name="Relevance" ma:index="25" nillable="true" ma:displayName="Relevance" ma:description="Select instances where this documentation is relevant" ma:format="Dropdown" ma:internalName="Relevance">
      <xsd:complexType>
        <xsd:complexContent>
          <xsd:extension base="dms:MultiChoice">
            <xsd:sequence>
              <xsd:element name="Value" maxOccurs="unbounded" minOccurs="0" nillable="true">
                <xsd:simpleType>
                  <xsd:restriction base="dms:Choice">
                    <xsd:enumeration value="Onboarding"/>
                    <xsd:enumeration value="Training"/>
                    <xsd:enumeration value="Archived"/>
                    <xsd:enumeration value="Redesign Vendor"/>
                  </xsd:restriction>
                </xsd:simpleType>
              </xsd:element>
            </xsd:sequence>
          </xsd:extension>
        </xsd:complexContent>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7a84cd-31f9-4ef8-8346-8d7189ad4c7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594ab3-d42a-4e76-bde3-98c81b560ae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82871f2f-ceab-4694-a5cd-ae6e3864f03b}" ma:internalName="TaxCatchAll" ma:showField="CatchAllData" ma:web="df7a84cd-31f9-4ef8-8346-8d7189ad4c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52B78B-75D7-4A9F-A69C-C3DAC47943A7}"/>
</file>

<file path=customXml/itemProps2.xml><?xml version="1.0" encoding="utf-8"?>
<ds:datastoreItem xmlns:ds="http://schemas.openxmlformats.org/officeDocument/2006/customXml" ds:itemID="{46177509-58A2-435E-822B-42ABF10C7665}"/>
</file>

<file path=customXml/itemProps3.xml><?xml version="1.0" encoding="utf-8"?>
<ds:datastoreItem xmlns:ds="http://schemas.openxmlformats.org/officeDocument/2006/customXml" ds:itemID="{3583328D-B966-4761-A676-8C5E39F1E09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stacy.prieto@crs.org</dc:creator>
  <cp:keywords/>
  <dc:description/>
  <cp:lastModifiedBy>Barr, Niki</cp:lastModifiedBy>
  <cp:revision>33</cp:revision>
  <dcterms:created xsi:type="dcterms:W3CDTF">2015-03-26T17:03:38Z</dcterms:created>
  <dcterms:modified xsi:type="dcterms:W3CDTF">2025-03-05T21:47:05Z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0x010100DBAC28B28A445448908854D5927C39E4</vt:lpwstr>
  </property>
  <property fmtid="{D5CDD505-2E9C-101B-9397-08002B2CF9AE}" pid="9" name="MediaServiceImageTags">
    <vt:lpwstr/>
  </property>
</Properties>
</file>